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72" windowWidth="23256" windowHeight="6216"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附表3!$A$1:$F$19</definedName>
    <definedName name="_xlnm.Print_Area" localSheetId="3">附表4!$A$1:$G$21</definedName>
  </definedNames>
  <calcPr calcId="145621"/>
</workbook>
</file>

<file path=xl/calcChain.xml><?xml version="1.0" encoding="utf-8"?>
<calcChain xmlns="http://schemas.openxmlformats.org/spreadsheetml/2006/main">
  <c r="D9" i="21" l="1"/>
  <c r="F9" i="21"/>
  <c r="C4" i="21" l="1"/>
  <c r="G16" i="15" l="1"/>
  <c r="F16" i="15"/>
  <c r="E10" i="21"/>
  <c r="F10" i="21" s="1"/>
  <c r="F6" i="21"/>
  <c r="F10" i="8"/>
  <c r="E10" i="8"/>
  <c r="F9" i="8"/>
  <c r="F8" i="8"/>
  <c r="F7" i="8"/>
  <c r="F6" i="8"/>
  <c r="F8" i="21" l="1"/>
  <c r="F7" i="21"/>
  <c r="C10" i="8" l="1"/>
  <c r="G10" i="8" l="1"/>
  <c r="C25" i="15"/>
  <c r="D16" i="15"/>
  <c r="C16" i="15"/>
  <c r="C10" i="21"/>
  <c r="G9" i="21"/>
  <c r="G8" i="21"/>
  <c r="H8" i="21" s="1"/>
  <c r="G7" i="21"/>
  <c r="H7" i="21" s="1"/>
  <c r="G6" i="21"/>
  <c r="H6" i="21" s="1"/>
  <c r="G9" i="8"/>
  <c r="H9" i="8" s="1"/>
  <c r="G8" i="8"/>
  <c r="H8" i="8" s="1"/>
  <c r="G7" i="8"/>
  <c r="H7" i="8" s="1"/>
  <c r="G6" i="8"/>
  <c r="H6" i="8" s="1"/>
  <c r="C26" i="15" l="1"/>
  <c r="D25" i="15"/>
  <c r="D26" i="15" s="1"/>
  <c r="D10" i="21"/>
  <c r="D10" i="8"/>
  <c r="E17" i="7"/>
  <c r="C17" i="7"/>
  <c r="G10" i="21"/>
  <c r="H10" i="21" s="1"/>
  <c r="H10" i="8"/>
  <c r="D6" i="7" l="1"/>
  <c r="D8" i="7"/>
  <c r="F14" i="7"/>
  <c r="F7" i="7"/>
  <c r="F6" i="7"/>
  <c r="F17" i="7"/>
  <c r="F15" i="7"/>
  <c r="F8" i="7"/>
  <c r="F12" i="7"/>
  <c r="F16" i="7"/>
  <c r="F13" i="7"/>
  <c r="F11" i="7"/>
  <c r="F10" i="7"/>
  <c r="F9" i="7"/>
  <c r="D15" i="7"/>
  <c r="D13" i="7"/>
  <c r="D16" i="7"/>
  <c r="D14" i="7"/>
  <c r="D10" i="7"/>
  <c r="D9" i="7"/>
  <c r="D12" i="7"/>
  <c r="D11" i="7"/>
  <c r="D7" i="7"/>
  <c r="D17" i="7"/>
</calcChain>
</file>

<file path=xl/sharedStrings.xml><?xml version="1.0" encoding="utf-8"?>
<sst xmlns="http://schemas.openxmlformats.org/spreadsheetml/2006/main" count="108" uniqueCount="80">
  <si>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</si>
  <si>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</si>
  <si>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</si>
  <si>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</si>
  <si>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</si>
  <si>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</si>
  <si>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</si>
  <si>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</si>
  <si>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</si>
  <si>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</si>
  <si>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</si>
  <si>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</si>
  <si>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</si>
  <si>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</si>
  <si>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</si>
  <si>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</si>
  <si>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</si>
  <si>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單位：千美元</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</si>
  <si>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</si>
  <si>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t>單位：千美元、</t>
    </r>
    <r>
      <rPr>
        <sz val="14"/>
        <rFont val="Times New Roman"/>
        <family val="1"/>
      </rPr>
      <t>%</t>
    </r>
    <phoneticPr fontId="1" type="noConversion"/>
  </si>
  <si>
    <t>債 務 國 名 稱</t>
  </si>
  <si>
    <t>合             計</t>
  </si>
  <si>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</si>
  <si>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</si>
  <si>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</si>
  <si>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</si>
  <si>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</si>
  <si>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</si>
  <si>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</si>
  <si>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</si>
  <si>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</si>
  <si>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</si>
  <si>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</si>
  <si>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</si>
  <si>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</si>
  <si>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</si>
  <si>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</si>
  <si>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</si>
  <si>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合      計</t>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</si>
  <si>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</si>
  <si>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</si>
  <si>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</si>
  <si>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</si>
  <si>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</si>
  <si>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</si>
  <si>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</si>
  <si>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</si>
  <si>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t>排序</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</si>
  <si>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</si>
  <si>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</si>
  <si>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美國</t>
    </r>
    <r>
      <rPr>
        <sz val="14"/>
        <rFont val="Times New Roman"/>
        <family val="1"/>
      </rPr>
      <t>(UNITED STATES)</t>
    </r>
    <phoneticPr fontId="1" type="noConversion"/>
  </si>
  <si>
    <t>2</t>
  </si>
  <si>
    <r>
      <rPr>
        <sz val="14"/>
        <rFont val="標楷體"/>
        <family val="4"/>
        <charset val="136"/>
      </rPr>
      <t>盧森堡</t>
    </r>
    <r>
      <rPr>
        <sz val="14"/>
        <rFont val="Times New Roman"/>
        <family val="1"/>
      </rPr>
      <t>(LUXEMBOURG)</t>
    </r>
    <phoneticPr fontId="1" type="noConversion"/>
  </si>
  <si>
    <t>3</t>
  </si>
  <si>
    <r>
      <rPr>
        <sz val="14"/>
        <rFont val="標楷體"/>
        <family val="4"/>
        <charset val="136"/>
      </rPr>
      <t>香港</t>
    </r>
    <r>
      <rPr>
        <sz val="14"/>
        <rFont val="Times New Roman"/>
        <family val="1"/>
      </rPr>
      <t>(HONG KONG SAR)</t>
    </r>
    <phoneticPr fontId="1" type="noConversion"/>
  </si>
  <si>
    <t>4</t>
  </si>
  <si>
    <r>
      <rPr>
        <sz val="14"/>
        <rFont val="標楷體"/>
        <family val="4"/>
        <charset val="136"/>
      </rPr>
      <t>日本</t>
    </r>
    <r>
      <rPr>
        <sz val="14"/>
        <rFont val="Times New Roman"/>
        <family val="1"/>
      </rPr>
      <t>(JAPAN)</t>
    </r>
    <phoneticPr fontId="1" type="noConversion"/>
  </si>
  <si>
    <t>5</t>
  </si>
  <si>
    <r>
      <rPr>
        <sz val="14"/>
        <rFont val="標楷體"/>
        <family val="4"/>
        <charset val="136"/>
      </rPr>
      <t>澳大利亞</t>
    </r>
    <r>
      <rPr>
        <sz val="14"/>
        <rFont val="Times New Roman"/>
        <family val="1"/>
      </rPr>
      <t>(AUSTRALIA)</t>
    </r>
    <phoneticPr fontId="1" type="noConversion"/>
  </si>
  <si>
    <t>6</t>
  </si>
  <si>
    <r>
      <rPr>
        <sz val="14"/>
        <rFont val="標楷體"/>
        <family val="4"/>
        <charset val="136"/>
      </rPr>
      <t>開曼群島</t>
    </r>
    <r>
      <rPr>
        <sz val="14"/>
        <rFont val="Times New Roman"/>
        <family val="1"/>
      </rPr>
      <t>(CAYMAN ISLANDS)</t>
    </r>
    <phoneticPr fontId="1" type="noConversion"/>
  </si>
  <si>
    <t>7</t>
  </si>
  <si>
    <r>
      <rPr>
        <sz val="14"/>
        <rFont val="標楷體"/>
        <family val="4"/>
        <charset val="136"/>
      </rPr>
      <t>英國</t>
    </r>
    <r>
      <rPr>
        <sz val="14"/>
        <rFont val="Times New Roman"/>
        <family val="1"/>
      </rPr>
      <t>(UNITED KINGDOM)</t>
    </r>
    <phoneticPr fontId="1" type="noConversion"/>
  </si>
  <si>
    <t>8</t>
  </si>
  <si>
    <t>9</t>
  </si>
  <si>
    <r>
      <rPr>
        <sz val="14"/>
        <rFont val="標楷體"/>
        <family val="4"/>
        <charset val="136"/>
      </rPr>
      <t>新加坡</t>
    </r>
    <r>
      <rPr>
        <sz val="14"/>
        <rFont val="Times New Roman"/>
        <family val="1"/>
      </rPr>
      <t>(SINGAPORE)</t>
    </r>
    <phoneticPr fontId="1" type="noConversion"/>
  </si>
  <si>
    <t>10</t>
  </si>
  <si>
    <r>
      <rPr>
        <sz val="14"/>
        <rFont val="標楷體"/>
        <family val="4"/>
        <charset val="136"/>
      </rPr>
      <t>英屬西印度群島</t>
    </r>
    <r>
      <rPr>
        <sz val="14"/>
        <rFont val="Times New Roman"/>
        <family val="1"/>
      </rPr>
      <t>(WEST INDIES UK)</t>
    </r>
    <phoneticPr fontId="1" type="noConversion"/>
  </si>
  <si>
    <r>
      <t xml:space="preserve">        3.</t>
    </r>
    <r>
      <rPr>
        <sz val="12"/>
        <rFont val="標楷體"/>
        <family val="4"/>
        <charset val="136"/>
      </rPr>
      <t>「其他」係指國外分支機構信託資產對當地居住民之當地幣別債權。</t>
    </r>
    <phoneticPr fontId="1" type="noConversion"/>
  </si>
  <si>
    <r>
      <rPr>
        <sz val="14"/>
        <rFont val="標楷體"/>
        <family val="4"/>
        <charset val="136"/>
      </rPr>
      <t>中國大陸</t>
    </r>
    <r>
      <rPr>
        <sz val="14"/>
        <rFont val="Times New Roman"/>
        <family val="1"/>
      </rPr>
      <t>(MAINLAND CHINA)</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</si>
  <si>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</si>
  <si>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t>排序</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</si>
  <si>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</si>
  <si>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</si>
  <si>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t>1</t>
  </si>
  <si>
    <t>107.9.30</t>
    <phoneticPr fontId="1" type="noConversion"/>
  </si>
  <si>
    <r>
      <t>基準日：</t>
    </r>
    <r>
      <rPr>
        <sz val="14"/>
        <rFont val="Times New Roman"/>
        <family val="1"/>
      </rPr>
      <t>107.12.31</t>
    </r>
    <phoneticPr fontId="1" type="noConversion"/>
  </si>
  <si>
    <t>107.12.31</t>
    <phoneticPr fontId="1" type="noConversion"/>
  </si>
  <si>
    <t>107.12.31</t>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</si>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</sst>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_ "/>
    <numFmt numFmtId="178" formatCode="0.000%"/>
    <numFmt numFmtId="179" formatCode="0.0000%"/>
  </numFmts>
  <fonts count="12">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
      <sz val="12"/>
      <color rgb="FFFF0000"/>
      <name val="標楷體"/>
      <family val="4"/>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9" fillId="0" borderId="0" xfId="0" applyFont="1">
      <alignment vertical="center"/>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10" fillId="0" borderId="0" xfId="0" applyFont="1" applyAlignment="1">
      <alignment vertical="center" wrapText="1"/>
    </xf>
    <xf numFmtId="177" fontId="7" fillId="0" borderId="10"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177" fontId="7"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7" fillId="0" borderId="7"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5"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176" fontId="7" fillId="0" borderId="6" xfId="0" applyNumberFormat="1" applyFont="1" applyBorder="1" applyAlignment="1">
      <alignment horizontal="right" vertical="center" wrapText="1"/>
    </xf>
    <xf numFmtId="0" fontId="7" fillId="0" borderId="1"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vertical="center" wrapText="1"/>
    </xf>
    <xf numFmtId="0" fontId="9" fillId="0" borderId="0" xfId="0" applyFont="1" applyAlignment="1">
      <alignment horizontal="left" vertical="center"/>
    </xf>
    <xf numFmtId="0" fontId="0" fillId="0" borderId="0" xfId="0" applyAlignment="1">
      <alignment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49" fontId="7" fillId="0" borderId="1" xfId="0" applyNumberFormat="1" applyFont="1" applyBorder="1" applyAlignment="1">
      <alignment horizontal="center" vertical="center" wrapText="1"/>
    </xf>
    <xf numFmtId="176" fontId="7" fillId="0" borderId="8"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0" fontId="3" fillId="0" borderId="0" xfId="1" applyNumberFormat="1" applyFont="1" applyAlignment="1">
      <alignment vertical="center" wrapText="1"/>
    </xf>
    <xf numFmtId="0" fontId="2" fillId="0" borderId="3" xfId="0" applyFont="1" applyBorder="1" applyAlignment="1">
      <alignment horizontal="center" vertical="center" wrapText="1"/>
    </xf>
    <xf numFmtId="179" fontId="3" fillId="0" borderId="0" xfId="1" applyNumberFormat="1" applyFont="1">
      <alignment vertical="center"/>
    </xf>
    <xf numFmtId="177" fontId="7" fillId="0" borderId="11" xfId="0" applyNumberFormat="1" applyFont="1" applyBorder="1" applyAlignment="1">
      <alignment horizontal="right" vertical="center" wrapText="1"/>
    </xf>
    <xf numFmtId="177" fontId="7" fillId="0" borderId="0" xfId="0" applyNumberFormat="1" applyFont="1" applyBorder="1" applyAlignment="1">
      <alignment horizontal="right" vertical="center" wrapText="1"/>
    </xf>
    <xf numFmtId="177" fontId="7" fillId="0" borderId="3" xfId="0" applyNumberFormat="1" applyFont="1" applyBorder="1" applyAlignment="1">
      <alignment horizontal="right" vertical="center" wrapText="1"/>
    </xf>
    <xf numFmtId="0" fontId="6" fillId="0" borderId="0" xfId="0" applyFont="1" applyAlignment="1">
      <alignment horizontal="center" vertical="center" wrapText="1"/>
    </xf>
    <xf numFmtId="2" fontId="7" fillId="0" borderId="8" xfId="0" applyNumberFormat="1" applyFont="1" applyBorder="1" applyAlignment="1">
      <alignment horizontal="right" vertical="center" wrapText="1"/>
    </xf>
    <xf numFmtId="0" fontId="3" fillId="0" borderId="0" xfId="0" applyFont="1" applyFill="1">
      <alignment vertical="center"/>
    </xf>
    <xf numFmtId="0" fontId="11" fillId="0" borderId="0" xfId="0" applyFont="1" applyFill="1">
      <alignment vertical="center"/>
    </xf>
    <xf numFmtId="178" fontId="3" fillId="0" borderId="0" xfId="1" applyNumberFormat="1" applyFont="1" applyFill="1">
      <alignment vertical="center"/>
    </xf>
    <xf numFmtId="0" fontId="9" fillId="0" borderId="0" xfId="0" applyFont="1" applyFill="1">
      <alignment vertical="center"/>
    </xf>
    <xf numFmtId="0" fontId="3" fillId="0" borderId="0" xfId="0" applyFont="1" applyFill="1" applyAlignment="1">
      <alignment vertical="center"/>
    </xf>
    <xf numFmtId="178" fontId="3" fillId="0" borderId="0" xfId="1" applyNumberFormat="1" applyFont="1" applyFill="1" applyAlignment="1">
      <alignment vertical="center"/>
    </xf>
    <xf numFmtId="0" fontId="7" fillId="0" borderId="1" xfId="0" applyNumberFormat="1" applyFont="1" applyBorder="1" applyAlignment="1">
      <alignment horizontal="center"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1" xfId="0" applyFont="1" applyBorder="1" applyAlignment="1">
      <alignment horizontal="lef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0" xfId="0" applyFont="1" applyAlignment="1">
      <alignment horizontal="center" vertical="center"/>
    </xf>
    <xf numFmtId="0" fontId="2" fillId="0" borderId="14" xfId="0" applyFont="1" applyBorder="1" applyAlignment="1">
      <alignment horizontal="center" vertical="center" wrapText="1"/>
    </xf>
    <xf numFmtId="0" fontId="2"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3" fillId="0" borderId="0" xfId="0" applyFont="1" applyFill="1" applyBorder="1" applyAlignment="1">
      <alignment vertical="center"/>
    </xf>
    <xf numFmtId="0" fontId="5" fillId="0" borderId="0" xfId="0" applyFont="1" applyFill="1" applyBorder="1" applyAlignment="1">
      <alignment vertical="center"/>
    </xf>
    <xf numFmtId="0" fontId="8" fillId="0" borderId="9" xfId="0" applyFont="1" applyBorder="1" applyAlignment="1">
      <alignment horizontal="center"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3" fillId="0" borderId="0" xfId="0" applyFont="1" applyAlignment="1">
      <alignment horizontal="left" vertical="center" wrapText="1" indent="3"/>
    </xf>
    <xf numFmtId="0" fontId="9" fillId="0" borderId="0" xfId="0" applyFont="1" applyBorder="1" applyAlignment="1">
      <alignment horizontal="left" vertical="top"/>
    </xf>
    <xf numFmtId="0" fontId="0" fillId="0" borderId="0" xfId="0" applyAlignment="1">
      <alignment vertical="center"/>
    </xf>
  </cellXfs>
  <cellStyles count="2">
    <cellStyle name="一般" xfId="0" builtinId="0"/>
    <cellStyle name="百分比" xfId="1" builtinId="5"/>
  </cellStyles>
  <dxfs count="0"/>
  <tableStyles count="0" defaultTableStyle="TableStyleMedium2" defaultPivotStyle="PivotStyleLight16"/>
  <colors>
    <mruColors>
      <color rgb="FFC96009"/>
      <color rgb="FF5AFC69"/>
      <color rgb="FFF3F062"/>
      <color rgb="FF89CC86"/>
      <color rgb="FFF35B5B"/>
      <color rgb="FFFF7171"/>
      <color rgb="FFFF474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3"/>
  <sheetViews>
    <sheetView tabSelected="1" zoomScaleNormal="100" workbookViewId="0">
      <selection activeCell="A4" sqref="A4:B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0" width="9" style="1"/>
    <col min="11" max="11" width="9.44140625" style="1" bestFit="1" customWidth="1"/>
    <col min="12" max="16384" width="9" style="1"/>
  </cols>
  <sheetData>
    <row r="1" spans="1:11" ht="39" customHeight="1">
      <c r="A1" s="72" t="s">
        <v>27</v>
      </c>
      <c r="B1" s="72"/>
      <c r="C1" s="72"/>
      <c r="D1" s="72"/>
      <c r="E1" s="72"/>
      <c r="F1" s="72"/>
      <c r="G1" s="72"/>
      <c r="H1" s="72"/>
      <c r="I1" s="4"/>
    </row>
    <row r="2" spans="1:11" ht="24" customHeight="1">
      <c r="A2" s="73"/>
      <c r="B2" s="73"/>
      <c r="C2" s="73"/>
      <c r="D2" s="73"/>
      <c r="E2" s="73"/>
      <c r="F2" s="73"/>
      <c r="G2" s="73"/>
      <c r="H2" s="73"/>
      <c r="I2" s="5"/>
    </row>
    <row r="3" spans="1:11" ht="24" customHeight="1">
      <c r="A3" s="71" t="s">
        <v>16</v>
      </c>
      <c r="B3" s="71"/>
      <c r="C3" s="71"/>
      <c r="D3" s="71"/>
      <c r="E3" s="71"/>
      <c r="F3" s="71"/>
      <c r="G3" s="71"/>
      <c r="H3" s="71"/>
      <c r="I3" s="6"/>
    </row>
    <row r="4" spans="1:11" ht="27" customHeight="1">
      <c r="A4" s="74" t="s">
        <v>32</v>
      </c>
      <c r="B4" s="75"/>
      <c r="C4" s="78" t="s">
        <v>78</v>
      </c>
      <c r="D4" s="79"/>
      <c r="E4" s="78" t="s">
        <v>75</v>
      </c>
      <c r="F4" s="79"/>
      <c r="G4" s="68" t="s">
        <v>1</v>
      </c>
      <c r="H4" s="69"/>
      <c r="I4" s="7"/>
    </row>
    <row r="5" spans="1:11" ht="27" customHeight="1">
      <c r="A5" s="76"/>
      <c r="B5" s="77"/>
      <c r="C5" s="45" t="s">
        <v>2</v>
      </c>
      <c r="D5" s="44" t="s">
        <v>15</v>
      </c>
      <c r="E5" s="47" t="s">
        <v>2</v>
      </c>
      <c r="F5" s="24" t="s">
        <v>15</v>
      </c>
      <c r="G5" s="40" t="s">
        <v>2</v>
      </c>
      <c r="H5" s="41" t="s">
        <v>33</v>
      </c>
    </row>
    <row r="6" spans="1:11" ht="42" customHeight="1">
      <c r="A6" s="62" t="s">
        <v>34</v>
      </c>
      <c r="B6" s="63"/>
      <c r="C6" s="23">
        <v>119995925</v>
      </c>
      <c r="D6" s="13">
        <v>29.55</v>
      </c>
      <c r="E6" s="23">
        <v>121870808</v>
      </c>
      <c r="F6" s="13">
        <f>IF(E6=0,"_",IF(E$10=0,"_ ",ROUND(E6/E$10*100,2)))-0.01</f>
        <v>29.919999999999998</v>
      </c>
      <c r="G6" s="20">
        <f t="shared" ref="G6:G9" si="0">C6-E6</f>
        <v>-1874883</v>
      </c>
      <c r="H6" s="33">
        <f t="shared" ref="H6:H10" si="1">IF(E6=0,"_",ROUND(G6/E6*100,2))</f>
        <v>-1.54</v>
      </c>
      <c r="K6" s="48"/>
    </row>
    <row r="7" spans="1:11" ht="42" customHeight="1">
      <c r="A7" s="64" t="s">
        <v>35</v>
      </c>
      <c r="B7" s="65"/>
      <c r="C7" s="12">
        <v>32434459</v>
      </c>
      <c r="D7" s="13">
        <v>7.99</v>
      </c>
      <c r="E7" s="12">
        <v>28262600</v>
      </c>
      <c r="F7" s="13">
        <f t="shared" ref="F7" si="2">IF(E7=0,"_",IF(E$10=0,"_ ",ROUND(E7/E$10*100,2)))</f>
        <v>6.94</v>
      </c>
      <c r="G7" s="12">
        <f t="shared" si="0"/>
        <v>4171859</v>
      </c>
      <c r="H7" s="25">
        <f t="shared" si="1"/>
        <v>14.76</v>
      </c>
      <c r="K7" s="48"/>
    </row>
    <row r="8" spans="1:11" ht="42" customHeight="1">
      <c r="A8" s="64" t="s">
        <v>36</v>
      </c>
      <c r="B8" s="65"/>
      <c r="C8" s="12">
        <v>253584258</v>
      </c>
      <c r="D8" s="13">
        <v>62.45</v>
      </c>
      <c r="E8" s="12">
        <v>257086699</v>
      </c>
      <c r="F8" s="13">
        <f>IF(E8=0,"_",IF(E$10=0,"_ ",ROUND(E8/E$10*100,2)))</f>
        <v>63.13</v>
      </c>
      <c r="G8" s="12">
        <f t="shared" si="0"/>
        <v>-3502441</v>
      </c>
      <c r="H8" s="25">
        <f t="shared" si="1"/>
        <v>-1.36</v>
      </c>
      <c r="K8" s="48"/>
    </row>
    <row r="9" spans="1:11" ht="42" customHeight="1">
      <c r="A9" s="66" t="s">
        <v>37</v>
      </c>
      <c r="B9" s="67"/>
      <c r="C9" s="27">
        <v>27005</v>
      </c>
      <c r="D9" s="13">
        <v>0.01</v>
      </c>
      <c r="E9" s="27">
        <v>24572</v>
      </c>
      <c r="F9" s="13">
        <f t="shared" ref="F9" si="3">IF(E9=0,"_",IF(E$10=0,"_ ",ROUND(E9/E$10*100,2)))</f>
        <v>0.01</v>
      </c>
      <c r="G9" s="12">
        <f t="shared" si="0"/>
        <v>2433</v>
      </c>
      <c r="H9" s="53">
        <f t="shared" si="1"/>
        <v>9.9</v>
      </c>
      <c r="K9" s="48"/>
    </row>
    <row r="10" spans="1:11" ht="42" customHeight="1">
      <c r="A10" s="68" t="s">
        <v>38</v>
      </c>
      <c r="B10" s="69"/>
      <c r="C10" s="21">
        <f>SUM(C6:C9)</f>
        <v>406041647</v>
      </c>
      <c r="D10" s="22">
        <f>IF(C10=0,"_",IF(C$10=0,"_ ",ROUND(C10/C$10*100,2)))</f>
        <v>100</v>
      </c>
      <c r="E10" s="21">
        <f>SUM(E6:E9)</f>
        <v>407244679</v>
      </c>
      <c r="F10" s="22">
        <f>IF(E10=0,"_",IF(E$10=0,"_ ",ROUND(E10/E$10*100,2)))</f>
        <v>100</v>
      </c>
      <c r="G10" s="21">
        <f>C10-E10</f>
        <v>-1203032</v>
      </c>
      <c r="H10" s="9">
        <f t="shared" si="1"/>
        <v>-0.3</v>
      </c>
    </row>
    <row r="11" spans="1:11" s="11" customFormat="1" ht="18" customHeight="1">
      <c r="A11" s="70" t="s">
        <v>28</v>
      </c>
      <c r="B11" s="70"/>
      <c r="C11" s="70"/>
      <c r="D11" s="70"/>
      <c r="E11" s="70"/>
      <c r="F11" s="70"/>
      <c r="G11" s="70"/>
      <c r="H11" s="70"/>
      <c r="I11" s="38"/>
    </row>
    <row r="12" spans="1:11">
      <c r="A12" s="61" t="s">
        <v>29</v>
      </c>
      <c r="B12" s="61"/>
      <c r="C12" s="61"/>
      <c r="D12" s="61"/>
      <c r="E12" s="61"/>
      <c r="F12" s="61"/>
      <c r="G12" s="61"/>
      <c r="H12" s="61"/>
    </row>
    <row r="13" spans="1:11">
      <c r="A13" s="61" t="s">
        <v>68</v>
      </c>
      <c r="B13" s="61"/>
      <c r="C13" s="61"/>
      <c r="D13" s="61"/>
      <c r="E13" s="61"/>
      <c r="F13" s="61"/>
      <c r="G13" s="61"/>
      <c r="H13" s="61"/>
    </row>
  </sheetData>
  <mergeCells count="15">
    <mergeCell ref="A3:H3"/>
    <mergeCell ref="A1:H1"/>
    <mergeCell ref="A2:H2"/>
    <mergeCell ref="A4:B5"/>
    <mergeCell ref="C4:D4"/>
    <mergeCell ref="E4:F4"/>
    <mergeCell ref="G4:H4"/>
    <mergeCell ref="A13:H13"/>
    <mergeCell ref="A6:B6"/>
    <mergeCell ref="A7:B7"/>
    <mergeCell ref="A8:B8"/>
    <mergeCell ref="A9:B9"/>
    <mergeCell ref="A12:H12"/>
    <mergeCell ref="A10:B10"/>
    <mergeCell ref="A11:H11"/>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D10:E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A4" sqref="A4:B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9" width="9" style="1"/>
    <col min="10" max="14" width="9" style="54"/>
    <col min="15" max="16384" width="9" style="1"/>
  </cols>
  <sheetData>
    <row r="1" spans="1:14" ht="39" customHeight="1">
      <c r="A1" s="72" t="s">
        <v>30</v>
      </c>
      <c r="B1" s="72"/>
      <c r="C1" s="72"/>
      <c r="D1" s="72"/>
      <c r="E1" s="72"/>
      <c r="F1" s="72"/>
      <c r="G1" s="72"/>
      <c r="H1" s="72"/>
    </row>
    <row r="2" spans="1:14" ht="24" customHeight="1">
      <c r="A2" s="80"/>
      <c r="B2" s="80"/>
      <c r="C2" s="80"/>
      <c r="D2" s="80"/>
      <c r="E2" s="80"/>
      <c r="F2" s="80"/>
      <c r="G2" s="80"/>
      <c r="H2" s="80"/>
    </row>
    <row r="3" spans="1:14" ht="24" customHeight="1">
      <c r="G3" s="2"/>
      <c r="H3" s="2" t="s">
        <v>16</v>
      </c>
    </row>
    <row r="4" spans="1:14" ht="27" customHeight="1">
      <c r="A4" s="74" t="s">
        <v>32</v>
      </c>
      <c r="B4" s="75"/>
      <c r="C4" s="78" t="str">
        <f>附表1!C4</f>
        <v>107.12.31</v>
      </c>
      <c r="D4" s="79"/>
      <c r="E4" s="78" t="s">
        <v>75</v>
      </c>
      <c r="F4" s="79"/>
      <c r="G4" s="81" t="s">
        <v>1</v>
      </c>
      <c r="H4" s="69"/>
    </row>
    <row r="5" spans="1:14" ht="27" customHeight="1">
      <c r="A5" s="76"/>
      <c r="B5" s="77"/>
      <c r="C5" s="45" t="s">
        <v>2</v>
      </c>
      <c r="D5" s="44" t="s">
        <v>15</v>
      </c>
      <c r="E5" s="47" t="s">
        <v>2</v>
      </c>
      <c r="F5" s="24" t="s">
        <v>15</v>
      </c>
      <c r="G5" s="40" t="s">
        <v>2</v>
      </c>
      <c r="H5" s="41" t="s">
        <v>33</v>
      </c>
    </row>
    <row r="6" spans="1:14" ht="42" customHeight="1">
      <c r="A6" s="62" t="s">
        <v>12</v>
      </c>
      <c r="B6" s="63"/>
      <c r="C6" s="12">
        <v>126259552</v>
      </c>
      <c r="D6" s="13">
        <v>32.520000000000003</v>
      </c>
      <c r="E6" s="12">
        <v>129572386</v>
      </c>
      <c r="F6" s="25">
        <f>IF(E6=0,"_",IF(E$10=0,"_ ",ROUND(E6/E$10*100,2)))</f>
        <v>33.24</v>
      </c>
      <c r="G6" s="49">
        <f>C6-E6</f>
        <v>-3312834</v>
      </c>
      <c r="H6" s="33">
        <f>IF(E6=0,"_",ROUND(G6/E6 * 100,2))</f>
        <v>-2.56</v>
      </c>
      <c r="J6" s="55"/>
      <c r="N6" s="56"/>
    </row>
    <row r="7" spans="1:14" ht="42" customHeight="1">
      <c r="A7" s="64" t="s">
        <v>13</v>
      </c>
      <c r="B7" s="65"/>
      <c r="C7" s="12">
        <v>34710942</v>
      </c>
      <c r="D7" s="13">
        <v>8.94</v>
      </c>
      <c r="E7" s="12">
        <v>30545044</v>
      </c>
      <c r="F7" s="25">
        <f>IF(E7=0,"_",IF(E$10=0,"_ ",ROUND(E7/E$10*100,2)))-0.01</f>
        <v>7.83</v>
      </c>
      <c r="G7" s="50">
        <f t="shared" ref="G7:G10" si="0">C7-E7</f>
        <v>4165898</v>
      </c>
      <c r="H7" s="25">
        <f t="shared" ref="H7:H10" si="1">IF(E7=0,"_",ROUND(G7/E7 * 100,2))</f>
        <v>13.64</v>
      </c>
      <c r="N7" s="56"/>
    </row>
    <row r="8" spans="1:14" ht="42" customHeight="1">
      <c r="A8" s="64" t="s">
        <v>14</v>
      </c>
      <c r="B8" s="65"/>
      <c r="C8" s="12">
        <v>227274750</v>
      </c>
      <c r="D8" s="13">
        <v>58.54</v>
      </c>
      <c r="E8" s="12">
        <v>229715720</v>
      </c>
      <c r="F8" s="25">
        <f t="shared" ref="F8" si="2">IF(E8=0,"_",IF(E$10=0,"_ ",ROUND(E8/E$10*100,2)))</f>
        <v>58.93</v>
      </c>
      <c r="G8" s="50">
        <f t="shared" si="0"/>
        <v>-2440970</v>
      </c>
      <c r="H8" s="25">
        <f t="shared" si="1"/>
        <v>-1.06</v>
      </c>
      <c r="N8" s="56"/>
    </row>
    <row r="9" spans="1:14" ht="42" customHeight="1">
      <c r="A9" s="66" t="s">
        <v>7</v>
      </c>
      <c r="B9" s="67"/>
      <c r="C9" s="12">
        <v>0</v>
      </c>
      <c r="D9" s="43">
        <f>IF(C$10=0,"_",ROUND(C9/C$10 * 100,2))</f>
        <v>0</v>
      </c>
      <c r="E9" s="51">
        <v>0</v>
      </c>
      <c r="F9" s="43">
        <f>IF(E$10=0,"_",ROUND(E9/E$10 * 100,2))</f>
        <v>0</v>
      </c>
      <c r="G9" s="50">
        <f t="shared" si="0"/>
        <v>0</v>
      </c>
      <c r="H9" s="14" t="s">
        <v>39</v>
      </c>
      <c r="N9" s="56"/>
    </row>
    <row r="10" spans="1:14" ht="42" customHeight="1">
      <c r="A10" s="68" t="s">
        <v>38</v>
      </c>
      <c r="B10" s="69"/>
      <c r="C10" s="21">
        <f>SUM(C6:C9)</f>
        <v>388245244</v>
      </c>
      <c r="D10" s="22">
        <f>IF(C10=0,"_",IF(C$10=0,"_",ROUND(C10/C$10 * 100,2)))</f>
        <v>100</v>
      </c>
      <c r="E10" s="21">
        <f>SUM(E6:E9)</f>
        <v>389833150</v>
      </c>
      <c r="F10" s="22">
        <f>IF(E10=0,"_",IF(E$10=0,"_",ROUND(E10/E$10 * 100,2)))</f>
        <v>100</v>
      </c>
      <c r="G10" s="21">
        <f t="shared" si="0"/>
        <v>-1587906</v>
      </c>
      <c r="H10" s="9">
        <f t="shared" si="1"/>
        <v>-0.41</v>
      </c>
    </row>
    <row r="11" spans="1:14" s="11" customFormat="1" ht="18" customHeight="1">
      <c r="A11" s="70" t="s">
        <v>70</v>
      </c>
      <c r="B11" s="70"/>
      <c r="C11" s="70"/>
      <c r="D11" s="70"/>
      <c r="E11" s="70"/>
      <c r="F11" s="70"/>
      <c r="G11" s="70"/>
      <c r="H11" s="70"/>
      <c r="I11" s="15"/>
      <c r="J11" s="57"/>
      <c r="K11" s="57"/>
      <c r="L11" s="57"/>
      <c r="M11" s="57"/>
      <c r="N11" s="57"/>
    </row>
    <row r="12" spans="1:14" s="11" customFormat="1" ht="18" customHeight="1">
      <c r="A12" s="61" t="s">
        <v>31</v>
      </c>
      <c r="B12" s="61"/>
      <c r="C12" s="61"/>
      <c r="D12" s="61"/>
      <c r="E12" s="61"/>
      <c r="F12" s="61"/>
      <c r="G12" s="61"/>
      <c r="H12" s="61"/>
      <c r="I12" s="37"/>
      <c r="J12" s="57"/>
      <c r="K12" s="57"/>
      <c r="L12" s="57"/>
      <c r="M12" s="57"/>
      <c r="N12" s="57"/>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D10:E10 F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20"/>
  <sheetViews>
    <sheetView topLeftCell="A7" zoomScaleNormal="100" workbookViewId="0">
      <selection activeCell="A4" sqref="A4:B5"/>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7" width="9" style="1"/>
    <col min="8" max="12" width="9" style="54"/>
    <col min="13" max="16384" width="9" style="1"/>
  </cols>
  <sheetData>
    <row r="1" spans="1:12" ht="39" customHeight="1">
      <c r="A1" s="72" t="s">
        <v>18</v>
      </c>
      <c r="B1" s="72"/>
      <c r="C1" s="72"/>
      <c r="D1" s="72"/>
      <c r="E1" s="72"/>
      <c r="F1" s="72"/>
    </row>
    <row r="2" spans="1:12" ht="24" customHeight="1">
      <c r="A2" s="80" t="s">
        <v>76</v>
      </c>
      <c r="B2" s="80"/>
      <c r="C2" s="80"/>
      <c r="D2" s="80"/>
      <c r="E2" s="80"/>
      <c r="F2" s="80"/>
    </row>
    <row r="3" spans="1:12" ht="24" customHeight="1">
      <c r="E3" s="71" t="s">
        <v>19</v>
      </c>
      <c r="F3" s="88"/>
    </row>
    <row r="4" spans="1:12" ht="21" customHeight="1">
      <c r="A4" s="74" t="s">
        <v>0</v>
      </c>
      <c r="B4" s="89"/>
      <c r="C4" s="68" t="s">
        <v>40</v>
      </c>
      <c r="D4" s="87"/>
      <c r="E4" s="68" t="s">
        <v>41</v>
      </c>
      <c r="F4" s="87"/>
    </row>
    <row r="5" spans="1:12" ht="21" customHeight="1">
      <c r="A5" s="76"/>
      <c r="B5" s="90"/>
      <c r="C5" s="24" t="s">
        <v>42</v>
      </c>
      <c r="D5" s="39" t="s">
        <v>43</v>
      </c>
      <c r="E5" s="24" t="s">
        <v>42</v>
      </c>
      <c r="F5" s="39" t="s">
        <v>43</v>
      </c>
    </row>
    <row r="6" spans="1:12" s="35" customFormat="1" ht="30" customHeight="1">
      <c r="A6" s="82" t="s">
        <v>3</v>
      </c>
      <c r="B6" s="28" t="s">
        <v>44</v>
      </c>
      <c r="C6" s="31">
        <v>210636045</v>
      </c>
      <c r="D6" s="25">
        <f>IF(C6=0,"_",IF(C$17=0,"_",ROUND(C6/C$17*100,2)))-0.01</f>
        <v>51.870000000000005</v>
      </c>
      <c r="E6" s="31">
        <v>205663708</v>
      </c>
      <c r="F6" s="25">
        <f>IF(E6=0,"_",IF(E$17=0,"_",ROUND(E6/E$17*100,2)))</f>
        <v>52.97</v>
      </c>
      <c r="H6" s="58"/>
      <c r="I6" s="58"/>
      <c r="J6" s="58"/>
      <c r="K6" s="58"/>
      <c r="L6" s="59"/>
    </row>
    <row r="7" spans="1:12" s="35" customFormat="1" ht="30" customHeight="1">
      <c r="A7" s="83"/>
      <c r="B7" s="29" t="s">
        <v>4</v>
      </c>
      <c r="C7" s="26">
        <v>94360056</v>
      </c>
      <c r="D7" s="25">
        <f t="shared" ref="D7:D16" si="0">IF(C7=0,"_",IF(C$17=0,"_",ROUND(C7/C$17*100,2)))</f>
        <v>23.24</v>
      </c>
      <c r="E7" s="26">
        <v>62199630</v>
      </c>
      <c r="F7" s="25">
        <f t="shared" ref="F7:F10" si="1">IF(E7=0,"_",IF(E$17=0,"_",ROUND(E7/E$17*100,2)))</f>
        <v>16.02</v>
      </c>
      <c r="H7" s="58"/>
      <c r="I7" s="58"/>
      <c r="J7" s="58"/>
      <c r="K7" s="58"/>
      <c r="L7" s="59"/>
    </row>
    <row r="8" spans="1:12" s="35" customFormat="1" ht="30" customHeight="1">
      <c r="A8" s="83"/>
      <c r="B8" s="29" t="s">
        <v>5</v>
      </c>
      <c r="C8" s="26">
        <v>98587785</v>
      </c>
      <c r="D8" s="25">
        <f>IF(C8=0,"_",IF(C$17=0,"_",ROUND(C8/C$17*100,2)))</f>
        <v>24.28</v>
      </c>
      <c r="E8" s="26">
        <v>117911701</v>
      </c>
      <c r="F8" s="25">
        <f t="shared" si="1"/>
        <v>30.37</v>
      </c>
      <c r="H8" s="55"/>
      <c r="I8" s="55"/>
      <c r="J8" s="58"/>
      <c r="K8" s="58"/>
      <c r="L8" s="59"/>
    </row>
    <row r="9" spans="1:12" s="35" customFormat="1" ht="30" customHeight="1">
      <c r="A9" s="83"/>
      <c r="B9" s="29" t="s">
        <v>6</v>
      </c>
      <c r="C9" s="26">
        <v>2457756</v>
      </c>
      <c r="D9" s="25">
        <f t="shared" si="0"/>
        <v>0.61</v>
      </c>
      <c r="E9" s="26">
        <v>2470200</v>
      </c>
      <c r="F9" s="25">
        <f t="shared" si="1"/>
        <v>0.64</v>
      </c>
      <c r="H9" s="58"/>
      <c r="I9" s="58"/>
      <c r="J9" s="58"/>
      <c r="K9" s="58"/>
      <c r="L9" s="59"/>
    </row>
    <row r="10" spans="1:12" s="35" customFormat="1" ht="30" customHeight="1">
      <c r="A10" s="84"/>
      <c r="B10" s="29" t="s">
        <v>7</v>
      </c>
      <c r="C10" s="27">
        <v>5</v>
      </c>
      <c r="D10" s="25">
        <f t="shared" si="0"/>
        <v>0</v>
      </c>
      <c r="E10" s="27">
        <v>5</v>
      </c>
      <c r="F10" s="43">
        <f t="shared" si="1"/>
        <v>0</v>
      </c>
      <c r="H10" s="58"/>
      <c r="I10" s="58"/>
      <c r="J10" s="58"/>
      <c r="K10" s="58"/>
      <c r="L10" s="59"/>
    </row>
    <row r="11" spans="1:12" s="35" customFormat="1" ht="30" customHeight="1">
      <c r="A11" s="82" t="s">
        <v>45</v>
      </c>
      <c r="B11" s="32" t="s">
        <v>8</v>
      </c>
      <c r="C11" s="31">
        <v>81093418</v>
      </c>
      <c r="D11" s="33">
        <f t="shared" si="0"/>
        <v>19.97</v>
      </c>
      <c r="E11" s="31">
        <v>78346647</v>
      </c>
      <c r="F11" s="25">
        <f>IF(E11=0,"_",IF(E$17=0,"_",ROUND(E11/E$17*100,2)))</f>
        <v>20.18</v>
      </c>
      <c r="H11" s="58"/>
      <c r="I11" s="58"/>
      <c r="J11" s="58"/>
      <c r="K11" s="58"/>
      <c r="L11" s="59"/>
    </row>
    <row r="12" spans="1:12" s="35" customFormat="1" ht="30" customHeight="1">
      <c r="A12" s="83"/>
      <c r="B12" s="30" t="s">
        <v>11</v>
      </c>
      <c r="C12" s="26">
        <v>191957532</v>
      </c>
      <c r="D12" s="25">
        <f t="shared" si="0"/>
        <v>47.28</v>
      </c>
      <c r="E12" s="26">
        <v>191716971</v>
      </c>
      <c r="F12" s="25">
        <f t="shared" ref="F12:F16" si="2">IF(E12=0,"_",IF(E$17=0,"_",ROUND(E12/E$17*100,2)))</f>
        <v>49.38</v>
      </c>
      <c r="H12" s="58"/>
      <c r="I12" s="58"/>
      <c r="J12" s="58"/>
      <c r="K12" s="58"/>
      <c r="L12" s="59"/>
    </row>
    <row r="13" spans="1:12" s="35" customFormat="1" ht="30" customHeight="1">
      <c r="A13" s="83"/>
      <c r="B13" s="30" t="s">
        <v>9</v>
      </c>
      <c r="C13" s="26">
        <v>121257485</v>
      </c>
      <c r="D13" s="25">
        <f t="shared" si="0"/>
        <v>29.86</v>
      </c>
      <c r="E13" s="26">
        <v>108724578</v>
      </c>
      <c r="F13" s="25">
        <f t="shared" si="2"/>
        <v>28</v>
      </c>
      <c r="H13" s="58"/>
      <c r="I13" s="58"/>
      <c r="J13" s="58"/>
      <c r="K13" s="58"/>
      <c r="L13" s="59"/>
    </row>
    <row r="14" spans="1:12" s="35" customFormat="1" ht="30" customHeight="1">
      <c r="A14" s="83"/>
      <c r="B14" s="30" t="s">
        <v>10</v>
      </c>
      <c r="C14" s="26">
        <v>9275451</v>
      </c>
      <c r="D14" s="25">
        <f t="shared" si="0"/>
        <v>2.2799999999999998</v>
      </c>
      <c r="E14" s="26">
        <v>6986843</v>
      </c>
      <c r="F14" s="25">
        <f t="shared" si="2"/>
        <v>1.8</v>
      </c>
      <c r="H14" s="58"/>
      <c r="I14" s="58"/>
      <c r="J14" s="58"/>
      <c r="K14" s="58"/>
      <c r="L14" s="59"/>
    </row>
    <row r="15" spans="1:12" s="35" customFormat="1" ht="30" customHeight="1">
      <c r="A15" s="83"/>
      <c r="B15" s="30" t="s">
        <v>6</v>
      </c>
      <c r="C15" s="26">
        <v>2457756</v>
      </c>
      <c r="D15" s="25">
        <f>IF(C15=0,"_",IF(C$17=0,"_",ROUND(C15/C$17*100,2)))</f>
        <v>0.61</v>
      </c>
      <c r="E15" s="26">
        <v>2470200</v>
      </c>
      <c r="F15" s="25">
        <f t="shared" si="2"/>
        <v>0.64</v>
      </c>
      <c r="H15" s="58"/>
      <c r="I15" s="58"/>
      <c r="J15" s="58"/>
      <c r="K15" s="58"/>
      <c r="L15" s="59"/>
    </row>
    <row r="16" spans="1:12" s="35" customFormat="1" ht="30" customHeight="1">
      <c r="A16" s="84"/>
      <c r="B16" s="30" t="s">
        <v>7</v>
      </c>
      <c r="C16" s="27">
        <v>5</v>
      </c>
      <c r="D16" s="25">
        <f t="shared" si="0"/>
        <v>0</v>
      </c>
      <c r="E16" s="26">
        <v>5</v>
      </c>
      <c r="F16" s="25">
        <f t="shared" si="2"/>
        <v>0</v>
      </c>
      <c r="H16" s="58"/>
      <c r="I16" s="58"/>
      <c r="J16" s="58"/>
      <c r="K16" s="58"/>
      <c r="L16" s="59"/>
    </row>
    <row r="17" spans="1:10" ht="30" customHeight="1">
      <c r="A17" s="68" t="s">
        <v>46</v>
      </c>
      <c r="B17" s="87"/>
      <c r="C17" s="8">
        <f>SUM(C11:C16)</f>
        <v>406041647</v>
      </c>
      <c r="D17" s="9">
        <f>IF(C$17=0,"_",ROUND(C17/C$17*100,2))</f>
        <v>100</v>
      </c>
      <c r="E17" s="8">
        <f>SUM(E11:E16)</f>
        <v>388245244</v>
      </c>
      <c r="F17" s="9">
        <f>IF(E$17=0,"_",ROUND(E17/E$17*100,2))</f>
        <v>100</v>
      </c>
    </row>
    <row r="18" spans="1:10" ht="18" customHeight="1">
      <c r="A18" s="11"/>
    </row>
    <row r="19" spans="1:10" hidden="1">
      <c r="J19" s="85"/>
    </row>
    <row r="20" spans="1:10">
      <c r="J20" s="86"/>
    </row>
  </sheetData>
  <mergeCells count="10">
    <mergeCell ref="A6:A10"/>
    <mergeCell ref="A11:A16"/>
    <mergeCell ref="J19:J20"/>
    <mergeCell ref="A17:B17"/>
    <mergeCell ref="A1:F1"/>
    <mergeCell ref="A2:F2"/>
    <mergeCell ref="E3:F3"/>
    <mergeCell ref="A4:B5"/>
    <mergeCell ref="C4:D4"/>
    <mergeCell ref="E4:F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ignoredErrors>
    <ignoredError sqref="D17 D9:D16 F8:F16" formula="1"/>
    <ignoredError sqref="C17" formulaRange="1"/>
    <ignoredError sqref="E17"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46"/>
  <sheetViews>
    <sheetView zoomScaleNormal="100" workbookViewId="0">
      <selection activeCell="A4" sqref="A4:B5"/>
    </sheetView>
  </sheetViews>
  <sheetFormatPr defaultColWidth="9" defaultRowHeight="16.2"/>
  <cols>
    <col min="1" max="1" width="41.88671875" style="3" customWidth="1"/>
    <col min="2" max="2" width="8.6640625" style="3" customWidth="1"/>
    <col min="3" max="4" width="18.6640625" style="3" customWidth="1"/>
    <col min="5" max="5" width="8.6640625" style="3" customWidth="1"/>
    <col min="6" max="7" width="18.6640625" style="3" customWidth="1"/>
    <col min="8" max="16384" width="9" style="3"/>
  </cols>
  <sheetData>
    <row r="1" spans="1:8" s="11" customFormat="1" ht="39" customHeight="1">
      <c r="A1" s="93" t="s">
        <v>79</v>
      </c>
      <c r="B1" s="93"/>
      <c r="C1" s="93"/>
      <c r="D1" s="93"/>
      <c r="E1" s="93"/>
      <c r="F1" s="93"/>
      <c r="G1" s="93"/>
      <c r="H1" s="52"/>
    </row>
    <row r="2" spans="1:8" s="17" customFormat="1" ht="24" customHeight="1">
      <c r="A2" s="94"/>
      <c r="B2" s="94"/>
      <c r="C2" s="94"/>
      <c r="D2" s="94"/>
      <c r="E2" s="94"/>
      <c r="F2" s="94"/>
      <c r="G2" s="94"/>
      <c r="H2" s="36"/>
    </row>
    <row r="3" spans="1:8" s="17" customFormat="1" ht="24" customHeight="1">
      <c r="D3" s="18"/>
      <c r="G3" s="18" t="s">
        <v>17</v>
      </c>
    </row>
    <row r="4" spans="1:8" s="17" customFormat="1" ht="21" customHeight="1">
      <c r="A4" s="95" t="s">
        <v>20</v>
      </c>
      <c r="B4" s="78" t="s">
        <v>77</v>
      </c>
      <c r="C4" s="97"/>
      <c r="D4" s="98"/>
      <c r="E4" s="78" t="s">
        <v>75</v>
      </c>
      <c r="F4" s="97"/>
      <c r="G4" s="98"/>
    </row>
    <row r="5" spans="1:8" s="19" customFormat="1" ht="21" customHeight="1">
      <c r="A5" s="96"/>
      <c r="B5" s="24" t="s">
        <v>71</v>
      </c>
      <c r="C5" s="34" t="s">
        <v>72</v>
      </c>
      <c r="D5" s="34" t="s">
        <v>73</v>
      </c>
      <c r="E5" s="24" t="s">
        <v>47</v>
      </c>
      <c r="F5" s="34" t="s">
        <v>48</v>
      </c>
      <c r="G5" s="34" t="s">
        <v>49</v>
      </c>
    </row>
    <row r="6" spans="1:8" s="19" customFormat="1" ht="27.9" customHeight="1">
      <c r="A6" s="16" t="s">
        <v>50</v>
      </c>
      <c r="B6" s="42" t="s">
        <v>74</v>
      </c>
      <c r="C6" s="10">
        <v>75684374</v>
      </c>
      <c r="D6" s="10">
        <v>73673709</v>
      </c>
      <c r="E6" s="42" t="s">
        <v>74</v>
      </c>
      <c r="F6" s="10">
        <v>70068588</v>
      </c>
      <c r="G6" s="10">
        <v>68705428</v>
      </c>
    </row>
    <row r="7" spans="1:8" s="17" customFormat="1" ht="27.9" customHeight="1">
      <c r="A7" s="16" t="s">
        <v>69</v>
      </c>
      <c r="B7" s="42" t="s">
        <v>51</v>
      </c>
      <c r="C7" s="10">
        <v>44852775</v>
      </c>
      <c r="D7" s="10">
        <v>66574100</v>
      </c>
      <c r="E7" s="42" t="s">
        <v>51</v>
      </c>
      <c r="F7" s="10">
        <v>44323200</v>
      </c>
      <c r="G7" s="10">
        <v>69205175</v>
      </c>
    </row>
    <row r="8" spans="1:8" s="17" customFormat="1" ht="27.9" customHeight="1">
      <c r="A8" s="16" t="s">
        <v>54</v>
      </c>
      <c r="B8" s="60">
        <v>3</v>
      </c>
      <c r="C8" s="10">
        <v>35749037</v>
      </c>
      <c r="D8" s="10">
        <v>24037541</v>
      </c>
      <c r="E8" s="42" t="s">
        <v>55</v>
      </c>
      <c r="F8" s="10">
        <v>37180341</v>
      </c>
      <c r="G8" s="10">
        <v>24697456</v>
      </c>
    </row>
    <row r="9" spans="1:8" s="17" customFormat="1" ht="27.9" customHeight="1">
      <c r="A9" s="16" t="s">
        <v>52</v>
      </c>
      <c r="B9" s="60">
        <v>4</v>
      </c>
      <c r="C9" s="10">
        <v>35504038</v>
      </c>
      <c r="D9" s="10">
        <v>34588627</v>
      </c>
      <c r="E9" s="42" t="s">
        <v>53</v>
      </c>
      <c r="F9" s="10">
        <v>38264561</v>
      </c>
      <c r="G9" s="10">
        <v>36838180</v>
      </c>
    </row>
    <row r="10" spans="1:8" s="17" customFormat="1" ht="27.9" customHeight="1">
      <c r="A10" s="16" t="s">
        <v>56</v>
      </c>
      <c r="B10" s="42" t="s">
        <v>57</v>
      </c>
      <c r="C10" s="10">
        <v>30222785</v>
      </c>
      <c r="D10" s="10">
        <v>31607018</v>
      </c>
      <c r="E10" s="42" t="s">
        <v>57</v>
      </c>
      <c r="F10" s="10">
        <v>30468594</v>
      </c>
      <c r="G10" s="10">
        <v>32303190</v>
      </c>
    </row>
    <row r="11" spans="1:8" s="17" customFormat="1" ht="27.9" customHeight="1">
      <c r="A11" s="16" t="s">
        <v>58</v>
      </c>
      <c r="B11" s="42" t="s">
        <v>59</v>
      </c>
      <c r="C11" s="10">
        <v>19991369</v>
      </c>
      <c r="D11" s="10">
        <v>16977663</v>
      </c>
      <c r="E11" s="42" t="s">
        <v>59</v>
      </c>
      <c r="F11" s="10">
        <v>19772668</v>
      </c>
      <c r="G11" s="10">
        <v>16685426</v>
      </c>
    </row>
    <row r="12" spans="1:8" s="17" customFormat="1" ht="27.9" customHeight="1">
      <c r="A12" s="16" t="s">
        <v>60</v>
      </c>
      <c r="B12" s="42" t="s">
        <v>61</v>
      </c>
      <c r="C12" s="10">
        <v>17322802</v>
      </c>
      <c r="D12" s="10">
        <v>12439255</v>
      </c>
      <c r="E12" s="42" t="s">
        <v>61</v>
      </c>
      <c r="F12" s="10">
        <v>17101487</v>
      </c>
      <c r="G12" s="10">
        <v>12120573</v>
      </c>
    </row>
    <row r="13" spans="1:8" s="17" customFormat="1" ht="27.9" customHeight="1">
      <c r="A13" s="16" t="s">
        <v>62</v>
      </c>
      <c r="B13" s="42" t="s">
        <v>63</v>
      </c>
      <c r="C13" s="10">
        <v>15734490</v>
      </c>
      <c r="D13" s="10">
        <v>10580589</v>
      </c>
      <c r="E13" s="42" t="s">
        <v>63</v>
      </c>
      <c r="F13" s="10">
        <v>15842343</v>
      </c>
      <c r="G13" s="10">
        <v>10665218</v>
      </c>
    </row>
    <row r="14" spans="1:8" s="17" customFormat="1" ht="27.9" customHeight="1">
      <c r="A14" s="16" t="s">
        <v>65</v>
      </c>
      <c r="B14" s="42" t="s">
        <v>64</v>
      </c>
      <c r="C14" s="10">
        <v>14241347</v>
      </c>
      <c r="D14" s="10">
        <v>8441061</v>
      </c>
      <c r="E14" s="42" t="s">
        <v>64</v>
      </c>
      <c r="F14" s="10">
        <v>15269677</v>
      </c>
      <c r="G14" s="10">
        <v>9579897</v>
      </c>
    </row>
    <row r="15" spans="1:8" s="17" customFormat="1" ht="27.9" customHeight="1">
      <c r="A15" s="16" t="s">
        <v>67</v>
      </c>
      <c r="B15" s="42" t="s">
        <v>66</v>
      </c>
      <c r="C15" s="10">
        <v>13275096</v>
      </c>
      <c r="D15" s="10">
        <v>9475056</v>
      </c>
      <c r="E15" s="42" t="s">
        <v>66</v>
      </c>
      <c r="F15" s="10">
        <v>14233190</v>
      </c>
      <c r="G15" s="10">
        <v>9598239</v>
      </c>
    </row>
    <row r="16" spans="1:8" s="17" customFormat="1" ht="27.9" customHeight="1">
      <c r="A16" s="24" t="s">
        <v>21</v>
      </c>
      <c r="B16" s="34"/>
      <c r="C16" s="10">
        <f>SUM(C6:C15)</f>
        <v>302578113</v>
      </c>
      <c r="D16" s="10">
        <f>SUM(D6:D15)</f>
        <v>288394619</v>
      </c>
      <c r="E16" s="34"/>
      <c r="F16" s="10">
        <f>SUM(F6:F15)</f>
        <v>302524649</v>
      </c>
      <c r="G16" s="10">
        <f>SUM(G6:G15)</f>
        <v>290398782</v>
      </c>
    </row>
    <row r="17" spans="1:7" s="17" customFormat="1" ht="18" customHeight="1">
      <c r="A17" s="91" t="s">
        <v>24</v>
      </c>
      <c r="B17" s="92"/>
      <c r="C17" s="92"/>
      <c r="D17" s="92"/>
      <c r="E17" s="92"/>
      <c r="F17" s="92"/>
      <c r="G17" s="92"/>
    </row>
    <row r="18" spans="1:7" s="17" customFormat="1" ht="18" customHeight="1">
      <c r="A18" s="100" t="s">
        <v>22</v>
      </c>
      <c r="B18" s="101"/>
      <c r="C18" s="101"/>
      <c r="D18" s="101"/>
      <c r="E18" s="101"/>
      <c r="F18" s="101"/>
      <c r="G18" s="101"/>
    </row>
    <row r="19" spans="1:7" s="17" customFormat="1" ht="18" customHeight="1">
      <c r="A19" s="61" t="s">
        <v>23</v>
      </c>
      <c r="B19" s="101"/>
      <c r="C19" s="101"/>
      <c r="D19" s="101"/>
      <c r="E19" s="101"/>
      <c r="F19" s="101"/>
      <c r="G19" s="101"/>
    </row>
    <row r="20" spans="1:7" s="17" customFormat="1" ht="18" customHeight="1">
      <c r="A20" s="61" t="s">
        <v>26</v>
      </c>
      <c r="B20" s="101"/>
      <c r="C20" s="101"/>
      <c r="D20" s="101"/>
      <c r="E20" s="101"/>
      <c r="F20" s="101"/>
      <c r="G20" s="101"/>
    </row>
    <row r="21" spans="1:7" s="17" customFormat="1" ht="18" customHeight="1">
      <c r="A21" s="61" t="s">
        <v>25</v>
      </c>
      <c r="B21" s="101"/>
      <c r="C21" s="101"/>
      <c r="D21" s="101"/>
      <c r="E21" s="101"/>
      <c r="F21" s="101"/>
      <c r="G21" s="101"/>
    </row>
    <row r="22" spans="1:7">
      <c r="A22" s="99"/>
      <c r="B22" s="99"/>
      <c r="C22" s="99"/>
      <c r="D22" s="99"/>
      <c r="E22" s="99"/>
      <c r="F22" s="99"/>
    </row>
    <row r="23" spans="1:7" ht="19.95" customHeight="1">
      <c r="A23" s="99"/>
      <c r="B23" s="99"/>
      <c r="C23" s="99"/>
      <c r="D23" s="99"/>
      <c r="E23" s="99"/>
      <c r="F23" s="99"/>
    </row>
    <row r="24" spans="1:7" ht="19.95" customHeight="1"/>
    <row r="25" spans="1:7" ht="19.95" customHeight="1">
      <c r="C25" s="3">
        <f>附表1!C10</f>
        <v>406041647</v>
      </c>
      <c r="D25" s="3">
        <f>附表2!C10</f>
        <v>388245244</v>
      </c>
    </row>
    <row r="26" spans="1:7" ht="19.95" customHeight="1">
      <c r="C26" s="46">
        <f>C16/C25</f>
        <v>0.74518984748379768</v>
      </c>
      <c r="D26" s="46">
        <f>D16/D25</f>
        <v>0.74281558745894127</v>
      </c>
    </row>
    <row r="27" spans="1:7" ht="19.95" customHeight="1"/>
    <row r="28" spans="1:7" ht="19.95" customHeight="1"/>
    <row r="29" spans="1:7" ht="19.95" customHeight="1"/>
    <row r="30" spans="1:7" ht="19.95" customHeight="1"/>
    <row r="31" spans="1:7" ht="19.95" customHeight="1"/>
    <row r="32" spans="1:7"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25.2" customHeight="1"/>
    <row r="46" ht="93.6" customHeight="1"/>
  </sheetData>
  <mergeCells count="12">
    <mergeCell ref="A23:F23"/>
    <mergeCell ref="A22:F22"/>
    <mergeCell ref="A18:G18"/>
    <mergeCell ref="A19:G19"/>
    <mergeCell ref="A20:G20"/>
    <mergeCell ref="A21:G21"/>
    <mergeCell ref="A17:G17"/>
    <mergeCell ref="A1:G1"/>
    <mergeCell ref="A2:G2"/>
    <mergeCell ref="A4:A5"/>
    <mergeCell ref="B4:D4"/>
    <mergeCell ref="E4:G4"/>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ignoredErrors>
    <ignoredError sqref="B6:B7 B10:B15 E6:E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2019-03-29T03:42:12Z</cp:lastPrinted>
  <dcterms:created xsi:type="dcterms:W3CDTF">2005-01-04T07:49:27Z</dcterms:created>
  <dcterms:modified xsi:type="dcterms:W3CDTF">2019-03-29T03:42:15Z</dcterms:modified>
</cp:coreProperties>
</file>