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12" windowWidth="23256" windowHeight="6300" tabRatio="900"/>
  </bookViews>
  <sheets>
    <sheet name="附表1" sheetId="8" r:id="rId1"/>
    <sheet name="附表2" sheetId="21" r:id="rId2"/>
    <sheet name="附表3" sheetId="7" r:id="rId3"/>
    <sheet name="附表4" sheetId="15" r:id="rId4"/>
  </sheets>
  <definedNames>
    <definedName name="_xlnm.Print_Area" localSheetId="0">附表1!$A$1:$H$13</definedName>
    <definedName name="_xlnm.Print_Area" localSheetId="2">附表3!$A$1:$F$18</definedName>
    <definedName name="_xlnm.Print_Area" localSheetId="3">附表4!$A$1:$G$21</definedName>
  </definedNames>
  <calcPr calcId="145621"/>
</workbook>
</file>

<file path=xl/calcChain.xml><?xml version="1.0" encoding="utf-8"?>
<calcChain xmlns="http://schemas.openxmlformats.org/spreadsheetml/2006/main">
  <c r="G7" i="15" l="1"/>
  <c r="F7" i="15"/>
  <c r="E8" i="21"/>
  <c r="E6" i="21"/>
  <c r="E6" i="8"/>
  <c r="C10" i="8" l="1"/>
  <c r="D9" i="8" l="1"/>
  <c r="D8" i="8"/>
  <c r="D7" i="8"/>
  <c r="D6" i="8"/>
  <c r="G16" i="15"/>
  <c r="F16" i="15"/>
  <c r="E10" i="21"/>
  <c r="E10" i="8"/>
  <c r="F10" i="8" s="1"/>
  <c r="F10" i="21" l="1"/>
  <c r="F9" i="21"/>
  <c r="F7" i="21"/>
  <c r="F6" i="21"/>
  <c r="F8" i="21"/>
  <c r="F9" i="8"/>
  <c r="F8" i="8"/>
  <c r="F7" i="8"/>
  <c r="F6" i="8"/>
  <c r="D16" i="15" l="1"/>
  <c r="C16" i="15"/>
  <c r="C10" i="21"/>
  <c r="G9" i="21"/>
  <c r="G8" i="21"/>
  <c r="H8" i="21" s="1"/>
  <c r="G7" i="21"/>
  <c r="H7" i="21" s="1"/>
  <c r="G6" i="21"/>
  <c r="H6" i="21" s="1"/>
  <c r="G9" i="8"/>
  <c r="H9" i="8" s="1"/>
  <c r="G8" i="8"/>
  <c r="H8" i="8" s="1"/>
  <c r="G7" i="8"/>
  <c r="H7" i="8" s="1"/>
  <c r="G6" i="8"/>
  <c r="H6" i="8" s="1"/>
  <c r="D9" i="21" l="1"/>
  <c r="D6" i="21"/>
  <c r="D8" i="21"/>
  <c r="D7" i="21"/>
  <c r="D10" i="21"/>
  <c r="D10" i="8"/>
  <c r="E17" i="7"/>
  <c r="C17" i="7"/>
  <c r="D8" i="7" s="1"/>
  <c r="G10" i="21"/>
  <c r="H10" i="21" s="1"/>
  <c r="G10" i="8"/>
  <c r="H10" i="8" s="1"/>
  <c r="F14" i="7" l="1"/>
  <c r="F7" i="7"/>
  <c r="F6" i="7"/>
  <c r="F17" i="7"/>
  <c r="F15" i="7"/>
  <c r="F8" i="7"/>
  <c r="F12" i="7"/>
  <c r="F16" i="7"/>
  <c r="F13" i="7"/>
  <c r="F11" i="7"/>
  <c r="F10" i="7"/>
  <c r="F9" i="7"/>
  <c r="D15" i="7"/>
  <c r="D13" i="7"/>
  <c r="D16" i="7"/>
  <c r="D14" i="7"/>
  <c r="D10" i="7"/>
  <c r="D6" i="7"/>
  <c r="D9" i="7"/>
  <c r="D12" i="7"/>
  <c r="D11" i="7"/>
  <c r="D7" i="7"/>
  <c r="D17" i="7"/>
</calcChain>
</file>

<file path=xl/sharedStrings.xml><?xml version="1.0" encoding="utf-8"?>
<sst xmlns="http://schemas.openxmlformats.org/spreadsheetml/2006/main" count="111" uniqueCount="80">
  <si>
    <t>國家類別及地區別</t>
  </si>
  <si>
    <t>比較增減</t>
  </si>
  <si>
    <t>金額</t>
  </si>
  <si>
    <t>國家類別</t>
  </si>
  <si>
    <t>境外中心</t>
  </si>
  <si>
    <t>開發中國家</t>
  </si>
  <si>
    <t>國際組織</t>
  </si>
  <si>
    <t>其他</t>
  </si>
  <si>
    <t>歐洲地區</t>
  </si>
  <si>
    <t>美洲及加勒比海地區</t>
  </si>
  <si>
    <t>非洲及中東地區</t>
  </si>
  <si>
    <t>亞洲及太平洋地區</t>
  </si>
  <si>
    <t>銀行</t>
  </si>
  <si>
    <t>公共部門</t>
  </si>
  <si>
    <t>非銀行之私人部門</t>
  </si>
  <si>
    <t>比重</t>
  </si>
  <si>
    <r>
      <t>單位：千美元、</t>
    </r>
    <r>
      <rPr>
        <sz val="14"/>
        <rFont val="Times New Roman"/>
        <family val="1"/>
      </rPr>
      <t>%</t>
    </r>
    <phoneticPr fontId="1" type="noConversion"/>
  </si>
  <si>
    <r>
      <rPr>
        <sz val="14"/>
        <rFont val="標楷體"/>
        <family val="4"/>
        <charset val="136"/>
      </rPr>
      <t>單位：千美元</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</si>
  <si>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</si>
  <si>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</si>
  <si>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r>
      <t>單位：千美元、</t>
    </r>
    <r>
      <rPr>
        <sz val="14"/>
        <rFont val="Times New Roman"/>
        <family val="1"/>
      </rPr>
      <t>%</t>
    </r>
    <phoneticPr fontId="1" type="noConversion"/>
  </si>
  <si>
    <t>債 務 國 名 稱</t>
  </si>
  <si>
    <t>合             計</t>
  </si>
  <si>
    <r>
      <t xml:space="preserve">        2.</t>
    </r>
    <r>
      <rPr>
        <sz val="12"/>
        <rFont val="標楷體"/>
        <family val="4"/>
        <charset val="136"/>
      </rPr>
      <t>「最終風險淨額」係指將外國債權依最終債務人及保證人國別重新歸類後之國家別債權金額。</t>
    </r>
    <phoneticPr fontId="1" type="noConversion"/>
  </si>
  <si>
    <r>
      <rPr>
        <sz val="12"/>
        <rFont val="標楷體"/>
        <family val="4"/>
        <charset val="136"/>
      </rPr>
      <t>　　</t>
    </r>
    <r>
      <rPr>
        <sz val="12"/>
        <rFont val="Times New Roman"/>
        <family val="1"/>
      </rPr>
      <t xml:space="preserve">3. </t>
    </r>
    <r>
      <rPr>
        <sz val="12"/>
        <rFont val="標楷體"/>
        <family val="4"/>
        <charset val="136"/>
      </rPr>
      <t>本表包括本國銀行自有資產及信託資產之外國債權。</t>
    </r>
    <phoneticPr fontId="1" type="noConversion"/>
  </si>
  <si>
    <r>
      <rPr>
        <sz val="12"/>
        <rFont val="標楷體"/>
        <family val="4"/>
        <charset val="136"/>
      </rPr>
      <t>註：</t>
    </r>
    <r>
      <rPr>
        <sz val="12"/>
        <rFont val="Times New Roman"/>
        <family val="1"/>
      </rPr>
      <t xml:space="preserve">1. </t>
    </r>
    <r>
      <rPr>
        <sz val="12"/>
        <rFont val="標楷體"/>
        <family val="4"/>
        <charset val="136"/>
      </rPr>
      <t>本表前十大國家統計係依當季底直接風險餘額由大至小進行排序。</t>
    </r>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</si>
  <si>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聖克里斯多福、安地卡及巴布達、蒙瑟拉特島。</t>
    </r>
    <phoneticPr fontId="1" type="noConversion"/>
  </si>
  <si>
    <r>
      <rPr>
        <sz val="12"/>
        <rFont val="標楷體"/>
        <family val="4"/>
        <charset val="136"/>
      </rPr>
      <t>　　</t>
    </r>
    <r>
      <rPr>
        <sz val="12"/>
        <rFont val="Times New Roman"/>
        <family val="1"/>
      </rPr>
      <t xml:space="preserve">4. </t>
    </r>
    <r>
      <rPr>
        <sz val="12"/>
        <rFont val="標楷體"/>
        <family val="4"/>
        <charset val="136"/>
      </rPr>
      <t>美國包括美屬薩摩亞、關島、波多黎各、北馬里亞納群島及美屬維爾京群島；英屬西印度群島包括英屬安圭拉、英屬維爾京群島、</t>
    </r>
    <phoneticPr fontId="1" type="noConversion"/>
  </si>
  <si>
    <r>
      <t>附表</t>
    </r>
    <r>
      <rPr>
        <sz val="20"/>
        <rFont val="Times New Roman"/>
        <family val="1"/>
      </rPr>
      <t>1</t>
    </r>
    <r>
      <rPr>
        <sz val="20"/>
        <rFont val="標楷體"/>
        <family val="4"/>
        <charset val="136"/>
      </rPr>
      <t xml:space="preserve">  本國銀行外國債權直接風險分析表─部門別</t>
    </r>
    <phoneticPr fontId="1" type="noConversion"/>
  </si>
  <si>
    <r>
      <rPr>
        <sz val="12"/>
        <rFont val="標楷體"/>
        <family val="4"/>
        <charset val="136"/>
      </rPr>
      <t>註：</t>
    </r>
    <r>
      <rPr>
        <sz val="12"/>
        <rFont val="Times New Roman"/>
        <family val="1"/>
      </rPr>
      <t>1.</t>
    </r>
    <r>
      <rPr>
        <sz val="12"/>
        <rFont val="標楷體"/>
        <family val="4"/>
        <charset val="136"/>
      </rPr>
      <t>「外國債權」係指本國銀行國內外總分支機構對非當地居住民之債權及國外分支機構對當地居住民之債權。</t>
    </r>
    <phoneticPr fontId="1" type="noConversion"/>
  </si>
  <si>
    <r>
      <t xml:space="preserve">        2. </t>
    </r>
    <r>
      <rPr>
        <sz val="12"/>
        <rFont val="標楷體"/>
        <family val="4"/>
        <charset val="136"/>
      </rPr>
      <t>本表包括本國銀行自有資產及信託資產之外國債權。</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</si>
  <si>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</si>
  <si>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t xml:space="preserve">        2. </t>
    </r>
    <r>
      <rPr>
        <sz val="12"/>
        <rFont val="標楷體"/>
        <family val="4"/>
        <charset val="136"/>
      </rPr>
      <t>本表包括本國銀行自有資產及信託資產之外國債權最終風險。</t>
    </r>
    <phoneticPr fontId="1" type="noConversion"/>
  </si>
  <si>
    <t>部門別</t>
    <phoneticPr fontId="1" type="noConversion"/>
  </si>
  <si>
    <t>變動率</t>
    <phoneticPr fontId="1" type="noConversion"/>
  </si>
  <si>
    <r>
      <rPr>
        <sz val="14"/>
        <rFont val="標楷體"/>
        <family val="4"/>
        <charset val="136"/>
      </rPr>
      <t>銀行</t>
    </r>
    <phoneticPr fontId="1" type="noConversion"/>
  </si>
  <si>
    <r>
      <rPr>
        <sz val="14"/>
        <rFont val="標楷體"/>
        <family val="4"/>
        <charset val="136"/>
      </rPr>
      <t>公共部門</t>
    </r>
    <phoneticPr fontId="1" type="noConversion"/>
  </si>
  <si>
    <r>
      <rPr>
        <sz val="14"/>
        <rFont val="標楷體"/>
        <family val="4"/>
        <charset val="136"/>
      </rPr>
      <t>非銀行之私人部門</t>
    </r>
    <phoneticPr fontId="1" type="noConversion"/>
  </si>
  <si>
    <r>
      <rPr>
        <sz val="14"/>
        <rFont val="標楷體"/>
        <family val="4"/>
        <charset val="136"/>
      </rPr>
      <t>其他</t>
    </r>
    <phoneticPr fontId="1" type="noConversion"/>
  </si>
  <si>
    <t>合      計</t>
    <phoneticPr fontId="1" type="noConversion"/>
  </si>
  <si>
    <t>-</t>
    <phoneticPr fontId="1" type="noConversion"/>
  </si>
  <si>
    <t>直接風險</t>
    <phoneticPr fontId="1" type="noConversion"/>
  </si>
  <si>
    <t>最終風險</t>
    <phoneticPr fontId="1" type="noConversion"/>
  </si>
  <si>
    <t>金額</t>
    <phoneticPr fontId="1" type="noConversion"/>
  </si>
  <si>
    <t>比重</t>
    <phoneticPr fontId="1" type="noConversion"/>
  </si>
  <si>
    <t>已開發國家</t>
    <phoneticPr fontId="1" type="noConversion"/>
  </si>
  <si>
    <t>地區別</t>
    <phoneticPr fontId="1" type="noConversion"/>
  </si>
  <si>
    <t>合     計</t>
    <phoneticPr fontId="1" type="noConversion"/>
  </si>
  <si>
    <t>排序</t>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</si>
  <si>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</si>
  <si>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</si>
  <si>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rPr>
        <sz val="14"/>
        <rFont val="標楷體"/>
        <family val="4"/>
        <charset val="136"/>
      </rPr>
      <t>美國</t>
    </r>
    <r>
      <rPr>
        <sz val="14"/>
        <rFont val="Times New Roman"/>
        <family val="1"/>
      </rPr>
      <t>(UNITED STATES)</t>
    </r>
    <phoneticPr fontId="1" type="noConversion"/>
  </si>
  <si>
    <t>1</t>
    <phoneticPr fontId="1" type="noConversion"/>
  </si>
  <si>
    <t>2</t>
  </si>
  <si>
    <r>
      <rPr>
        <sz val="14"/>
        <rFont val="標楷體"/>
        <family val="4"/>
        <charset val="136"/>
      </rPr>
      <t>盧森堡</t>
    </r>
    <r>
      <rPr>
        <sz val="14"/>
        <rFont val="Times New Roman"/>
        <family val="1"/>
      </rPr>
      <t>(LUXEMBOURG)</t>
    </r>
    <phoneticPr fontId="1" type="noConversion"/>
  </si>
  <si>
    <t>3</t>
  </si>
  <si>
    <r>
      <rPr>
        <sz val="14"/>
        <rFont val="標楷體"/>
        <family val="4"/>
        <charset val="136"/>
      </rPr>
      <t>香港</t>
    </r>
    <r>
      <rPr>
        <sz val="14"/>
        <rFont val="Times New Roman"/>
        <family val="1"/>
      </rPr>
      <t>(HONG KONG SAR)</t>
    </r>
    <phoneticPr fontId="1" type="noConversion"/>
  </si>
  <si>
    <t>4</t>
  </si>
  <si>
    <r>
      <rPr>
        <sz val="14"/>
        <rFont val="標楷體"/>
        <family val="4"/>
        <charset val="136"/>
      </rPr>
      <t>日本</t>
    </r>
    <r>
      <rPr>
        <sz val="14"/>
        <rFont val="Times New Roman"/>
        <family val="1"/>
      </rPr>
      <t>(JAPAN)</t>
    </r>
    <phoneticPr fontId="1" type="noConversion"/>
  </si>
  <si>
    <t>5</t>
  </si>
  <si>
    <r>
      <rPr>
        <sz val="14"/>
        <rFont val="標楷體"/>
        <family val="4"/>
        <charset val="136"/>
      </rPr>
      <t>澳大利亞</t>
    </r>
    <r>
      <rPr>
        <sz val="14"/>
        <rFont val="Times New Roman"/>
        <family val="1"/>
      </rPr>
      <t>(AUSTRALIA)</t>
    </r>
    <phoneticPr fontId="1" type="noConversion"/>
  </si>
  <si>
    <t>6</t>
  </si>
  <si>
    <r>
      <rPr>
        <sz val="14"/>
        <rFont val="標楷體"/>
        <family val="4"/>
        <charset val="136"/>
      </rPr>
      <t>開曼群島</t>
    </r>
    <r>
      <rPr>
        <sz val="14"/>
        <rFont val="Times New Roman"/>
        <family val="1"/>
      </rPr>
      <t>(CAYMAN ISLANDS)</t>
    </r>
    <phoneticPr fontId="1" type="noConversion"/>
  </si>
  <si>
    <t>7</t>
  </si>
  <si>
    <r>
      <rPr>
        <sz val="14"/>
        <rFont val="標楷體"/>
        <family val="4"/>
        <charset val="136"/>
      </rPr>
      <t>英國</t>
    </r>
    <r>
      <rPr>
        <sz val="14"/>
        <rFont val="Times New Roman"/>
        <family val="1"/>
      </rPr>
      <t>(UNITED KINGDOM)</t>
    </r>
    <phoneticPr fontId="1" type="noConversion"/>
  </si>
  <si>
    <t>8</t>
  </si>
  <si>
    <t>9</t>
  </si>
  <si>
    <r>
      <rPr>
        <sz val="14"/>
        <rFont val="標楷體"/>
        <family val="4"/>
        <charset val="136"/>
      </rPr>
      <t>新加坡</t>
    </r>
    <r>
      <rPr>
        <sz val="14"/>
        <rFont val="Times New Roman"/>
        <family val="1"/>
      </rPr>
      <t>(SINGAPORE)</t>
    </r>
    <phoneticPr fontId="1" type="noConversion"/>
  </si>
  <si>
    <t>10</t>
  </si>
  <si>
    <r>
      <rPr>
        <sz val="14"/>
        <rFont val="標楷體"/>
        <family val="4"/>
        <charset val="136"/>
      </rPr>
      <t>英屬西印度群島</t>
    </r>
    <r>
      <rPr>
        <sz val="14"/>
        <rFont val="Times New Roman"/>
        <family val="1"/>
      </rPr>
      <t>(WEST INDIES UK)</t>
    </r>
    <phoneticPr fontId="1" type="noConversion"/>
  </si>
  <si>
    <r>
      <t xml:space="preserve">        3.</t>
    </r>
    <r>
      <rPr>
        <sz val="12"/>
        <rFont val="標楷體"/>
        <family val="4"/>
        <charset val="136"/>
      </rPr>
      <t>「其他」係指國外分支機構信託資產對當地居住民之當地幣別債權。</t>
    </r>
    <phoneticPr fontId="1" type="noConversion"/>
  </si>
  <si>
    <r>
      <rPr>
        <sz val="14"/>
        <rFont val="標楷體"/>
        <family val="4"/>
        <charset val="136"/>
      </rPr>
      <t>中國大陸</t>
    </r>
    <r>
      <rPr>
        <sz val="14"/>
        <rFont val="Times New Roman"/>
        <family val="1"/>
      </rPr>
      <t>(MAINLAND CHINA)</t>
    </r>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</si>
  <si>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</si>
  <si>
    <t>107.3.31</t>
    <phoneticPr fontId="1" type="noConversion"/>
  </si>
  <si>
    <t>排序</t>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</si>
  <si>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</si>
  <si>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</si>
  <si>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t>107.6.30</t>
    <phoneticPr fontId="1" type="noConversion"/>
  </si>
  <si>
    <r>
      <t>基準日：</t>
    </r>
    <r>
      <rPr>
        <sz val="14"/>
        <rFont val="Times New Roman"/>
        <family val="1"/>
      </rPr>
      <t>107.6.30</t>
    </r>
    <phoneticPr fontId="1" type="noConversion"/>
  </si>
  <si>
    <t>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</si>
</sst>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12">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12"/>
      <name val="新細明體"/>
      <family val="1"/>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
      <sz val="12"/>
      <color rgb="FFFF0000"/>
      <name val="標楷體"/>
      <family val="4"/>
      <charset val="136"/>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89">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7" fillId="0" borderId="1"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177" fontId="7" fillId="0" borderId="1" xfId="0" applyNumberFormat="1" applyFont="1" applyBorder="1" applyAlignment="1">
      <alignment vertical="center" wrapText="1"/>
    </xf>
    <xf numFmtId="0" fontId="9" fillId="0" borderId="0" xfId="0" applyFont="1">
      <alignment vertical="center"/>
    </xf>
    <xf numFmtId="177" fontId="7" fillId="0" borderId="5"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0" fontId="7" fillId="0" borderId="8" xfId="0" applyFont="1" applyBorder="1" applyAlignment="1">
      <alignment horizontal="right" vertical="center" wrapText="1"/>
    </xf>
    <xf numFmtId="0" fontId="9" fillId="0" borderId="0" xfId="0" applyFont="1" applyAlignment="1">
      <alignment vertical="center"/>
    </xf>
    <xf numFmtId="0" fontId="7" fillId="0" borderId="1" xfId="0" applyFont="1" applyBorder="1" applyAlignment="1">
      <alignment vertical="center" wrapText="1"/>
    </xf>
    <xf numFmtId="0" fontId="9" fillId="0" borderId="0" xfId="0" applyFont="1" applyAlignment="1">
      <alignment vertical="center" wrapText="1"/>
    </xf>
    <xf numFmtId="0" fontId="7" fillId="0" borderId="0" xfId="0" applyFont="1" applyAlignment="1">
      <alignment horizontal="right" vertical="center" wrapText="1"/>
    </xf>
    <xf numFmtId="0" fontId="10" fillId="0" borderId="0" xfId="0" applyFont="1" applyAlignment="1">
      <alignment vertical="center" wrapText="1"/>
    </xf>
    <xf numFmtId="177" fontId="7" fillId="0" borderId="10" xfId="0" applyNumberFormat="1" applyFont="1" applyBorder="1" applyAlignment="1">
      <alignment horizontal="right" vertical="center" wrapText="1"/>
    </xf>
    <xf numFmtId="177" fontId="7" fillId="0" borderId="2" xfId="0" applyNumberFormat="1" applyFont="1" applyBorder="1" applyAlignment="1">
      <alignment horizontal="right" vertical="center" wrapText="1"/>
    </xf>
    <xf numFmtId="176" fontId="7" fillId="0" borderId="2" xfId="0" applyNumberFormat="1" applyFont="1" applyBorder="1" applyAlignment="1">
      <alignment horizontal="right" vertical="center" wrapText="1"/>
    </xf>
    <xf numFmtId="177" fontId="7" fillId="0" borderId="5"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176" fontId="7" fillId="0" borderId="7" xfId="0" applyNumberFormat="1" applyFont="1" applyBorder="1" applyAlignment="1">
      <alignment horizontal="right" vertical="center" wrapText="1"/>
    </xf>
    <xf numFmtId="177" fontId="7" fillId="0" borderId="7"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0" fontId="2" fillId="0" borderId="6" xfId="0" applyFont="1" applyBorder="1" applyAlignment="1">
      <alignment horizontal="left" vertical="center"/>
    </xf>
    <xf numFmtId="0" fontId="2" fillId="0" borderId="7" xfId="0" applyFont="1" applyBorder="1" applyAlignment="1">
      <alignment vertical="center"/>
    </xf>
    <xf numFmtId="0" fontId="2" fillId="0" borderId="15" xfId="0" applyFont="1" applyBorder="1" applyAlignment="1">
      <alignment vertical="center"/>
    </xf>
    <xf numFmtId="177" fontId="7" fillId="0" borderId="6" xfId="0" applyNumberFormat="1" applyFont="1" applyBorder="1" applyAlignment="1">
      <alignment horizontal="right" vertical="center" wrapText="1"/>
    </xf>
    <xf numFmtId="0" fontId="2" fillId="0" borderId="12" xfId="0" applyFont="1" applyBorder="1" applyAlignment="1">
      <alignment vertical="center"/>
    </xf>
    <xf numFmtId="176" fontId="7" fillId="0" borderId="6" xfId="0" applyNumberFormat="1" applyFont="1" applyBorder="1" applyAlignment="1">
      <alignment horizontal="right" vertical="center" wrapText="1"/>
    </xf>
    <xf numFmtId="0" fontId="7" fillId="0" borderId="1" xfId="0" applyFont="1" applyBorder="1" applyAlignment="1">
      <alignment horizontal="center" vertical="center" wrapText="1"/>
    </xf>
    <xf numFmtId="0" fontId="3" fillId="0" borderId="0" xfId="0" applyFont="1" applyAlignment="1">
      <alignment vertical="center"/>
    </xf>
    <xf numFmtId="0" fontId="7" fillId="0" borderId="0" xfId="0" applyFont="1" applyAlignment="1">
      <alignment vertical="center" wrapText="1"/>
    </xf>
    <xf numFmtId="0" fontId="9" fillId="0" borderId="0" xfId="0" applyFont="1" applyAlignment="1">
      <alignment horizontal="left" vertical="center"/>
    </xf>
    <xf numFmtId="0" fontId="0" fillId="0" borderId="0" xfId="0" applyAlignment="1">
      <alignment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49" fontId="7" fillId="0" borderId="1" xfId="0" applyNumberFormat="1" applyFont="1" applyBorder="1" applyAlignment="1">
      <alignment horizontal="center" vertical="center" wrapText="1"/>
    </xf>
    <xf numFmtId="176" fontId="7" fillId="0" borderId="8"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Border="1" applyAlignment="1">
      <alignment vertical="center"/>
    </xf>
    <xf numFmtId="0" fontId="11" fillId="0" borderId="0" xfId="0" applyFont="1" applyFill="1">
      <alignment vertical="center"/>
    </xf>
    <xf numFmtId="0" fontId="9"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9"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9" fillId="0" borderId="11" xfId="0" applyFont="1" applyBorder="1" applyAlignment="1">
      <alignment horizontal="left" vertical="center"/>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2" fillId="0" borderId="0" xfId="0" applyFont="1" applyAlignment="1">
      <alignment horizontal="center" vertical="center"/>
    </xf>
    <xf numFmtId="0" fontId="2" fillId="0" borderId="6" xfId="0" applyFont="1"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8" xfId="0" applyBorder="1" applyAlignment="1">
      <alignment horizontal="center" vertical="center" textRotation="255" wrapText="1"/>
    </xf>
    <xf numFmtId="0" fontId="8" fillId="0" borderId="9" xfId="0" applyFont="1" applyBorder="1" applyAlignment="1">
      <alignment horizontal="center" vertical="center" wrapText="1"/>
    </xf>
    <xf numFmtId="0" fontId="8"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wrapText="1" indent="3"/>
    </xf>
    <xf numFmtId="0" fontId="6" fillId="0" borderId="0" xfId="0" applyFont="1" applyAlignment="1">
      <alignment horizontal="center" vertical="center" wrapText="1"/>
    </xf>
    <xf numFmtId="0" fontId="9" fillId="0" borderId="0" xfId="0" applyFont="1" applyBorder="1" applyAlignment="1">
      <alignment horizontal="left" vertical="top"/>
    </xf>
    <xf numFmtId="0" fontId="0" fillId="0" borderId="0" xfId="0" applyAlignment="1">
      <alignment vertical="center"/>
    </xf>
    <xf numFmtId="0" fontId="7" fillId="0" borderId="0" xfId="0" applyFont="1" applyAlignment="1">
      <alignment horizontal="center" vertical="center" wrapText="1"/>
    </xf>
    <xf numFmtId="0" fontId="2" fillId="0" borderId="6" xfId="0" applyFont="1" applyBorder="1" applyAlignment="1">
      <alignment horizontal="center" vertical="center" wrapText="1"/>
    </xf>
    <xf numFmtId="0" fontId="0" fillId="0" borderId="8" xfId="0"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left" vertical="top"/>
    </xf>
    <xf numFmtId="0" fontId="0" fillId="0" borderId="11" xfId="0" applyBorder="1" applyAlignment="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3"/>
  <sheetViews>
    <sheetView tabSelected="1" zoomScaleNormal="100" workbookViewId="0">
      <selection activeCell="A4" sqref="A4:B5"/>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c r="A1" s="62" t="s">
        <v>28</v>
      </c>
      <c r="B1" s="62"/>
      <c r="C1" s="62"/>
      <c r="D1" s="62"/>
      <c r="E1" s="62"/>
      <c r="F1" s="62"/>
      <c r="G1" s="62"/>
      <c r="H1" s="62"/>
      <c r="I1" s="4"/>
    </row>
    <row r="2" spans="1:9" ht="24" customHeight="1">
      <c r="A2" s="63"/>
      <c r="B2" s="63"/>
      <c r="C2" s="63"/>
      <c r="D2" s="63"/>
      <c r="E2" s="63"/>
      <c r="F2" s="63"/>
      <c r="G2" s="63"/>
      <c r="H2" s="63"/>
      <c r="I2" s="5"/>
    </row>
    <row r="3" spans="1:9" ht="24" customHeight="1">
      <c r="A3" s="61" t="s">
        <v>16</v>
      </c>
      <c r="B3" s="61"/>
      <c r="C3" s="61"/>
      <c r="D3" s="61"/>
      <c r="E3" s="61"/>
      <c r="F3" s="61"/>
      <c r="G3" s="61"/>
      <c r="H3" s="61"/>
      <c r="I3" s="6"/>
    </row>
    <row r="4" spans="1:9" ht="27" customHeight="1">
      <c r="A4" s="64" t="s">
        <v>33</v>
      </c>
      <c r="B4" s="65"/>
      <c r="C4" s="68" t="s">
        <v>77</v>
      </c>
      <c r="D4" s="69"/>
      <c r="E4" s="68" t="s">
        <v>73</v>
      </c>
      <c r="F4" s="69"/>
      <c r="G4" s="58" t="s">
        <v>1</v>
      </c>
      <c r="H4" s="59"/>
      <c r="I4" s="7"/>
    </row>
    <row r="5" spans="1:9" ht="27" customHeight="1">
      <c r="A5" s="66"/>
      <c r="B5" s="67"/>
      <c r="C5" s="45" t="s">
        <v>2</v>
      </c>
      <c r="D5" s="44" t="s">
        <v>15</v>
      </c>
      <c r="E5" s="45" t="s">
        <v>2</v>
      </c>
      <c r="F5" s="24" t="s">
        <v>15</v>
      </c>
      <c r="G5" s="40" t="s">
        <v>2</v>
      </c>
      <c r="H5" s="41" t="s">
        <v>34</v>
      </c>
    </row>
    <row r="6" spans="1:9" ht="42" customHeight="1">
      <c r="A6" s="52" t="s">
        <v>35</v>
      </c>
      <c r="B6" s="53"/>
      <c r="C6" s="23">
        <v>119900077</v>
      </c>
      <c r="D6" s="13">
        <f>IF(C6=0,"_",IF(C$10=0,"_ ",ROUND(C6/C$10*100,2)))</f>
        <v>29.85</v>
      </c>
      <c r="E6" s="23">
        <f>123270100-673243</f>
        <v>122596857</v>
      </c>
      <c r="F6" s="13">
        <f>IF(E6=0,"_",IF(E$10=0,"_ ",ROUND(E6/E$10*100,2)))</f>
        <v>30.17</v>
      </c>
      <c r="G6" s="20">
        <f t="shared" ref="G6:G10" si="0">C6-E6</f>
        <v>-2696780</v>
      </c>
      <c r="H6" s="33">
        <f t="shared" ref="H6:H10" si="1">IF(E6=0,"_",ROUND(G6/E6*100,2))</f>
        <v>-2.2000000000000002</v>
      </c>
    </row>
    <row r="7" spans="1:9" ht="42" customHeight="1">
      <c r="A7" s="54" t="s">
        <v>36</v>
      </c>
      <c r="B7" s="55"/>
      <c r="C7" s="12">
        <v>28587763</v>
      </c>
      <c r="D7" s="13">
        <f t="shared" ref="D7:D9" si="2">IF(C7=0,"_",IF(C$10=0,"_ ",ROUND(C7/C$10*100,2)))</f>
        <v>7.12</v>
      </c>
      <c r="E7" s="12">
        <v>28803410</v>
      </c>
      <c r="F7" s="13">
        <f t="shared" ref="F7" si="3">IF(E7=0,"_",IF(E$10=0,"_ ",ROUND(E7/E$10*100,2)))</f>
        <v>7.09</v>
      </c>
      <c r="G7" s="12">
        <f t="shared" si="0"/>
        <v>-215647</v>
      </c>
      <c r="H7" s="25">
        <f t="shared" si="1"/>
        <v>-0.75</v>
      </c>
    </row>
    <row r="8" spans="1:9" ht="42" customHeight="1">
      <c r="A8" s="54" t="s">
        <v>37</v>
      </c>
      <c r="B8" s="55"/>
      <c r="C8" s="12">
        <v>253168345</v>
      </c>
      <c r="D8" s="13">
        <f>IF(C8=0,"_",IF(C$10=0,"_ ",ROUND(C8/C$10*100,2)))-0.01</f>
        <v>63.02</v>
      </c>
      <c r="E8" s="12">
        <v>254927948</v>
      </c>
      <c r="F8" s="13">
        <f>IF(E8=0,"_",IF(E$10=0,"_ ",ROUND(E8/E$10*100,2)))-0.01</f>
        <v>62.730000000000004</v>
      </c>
      <c r="G8" s="12">
        <f t="shared" si="0"/>
        <v>-1759603</v>
      </c>
      <c r="H8" s="25">
        <f t="shared" si="1"/>
        <v>-0.69</v>
      </c>
    </row>
    <row r="9" spans="1:9" ht="42" customHeight="1">
      <c r="A9" s="56" t="s">
        <v>38</v>
      </c>
      <c r="B9" s="57"/>
      <c r="C9" s="27">
        <v>24638</v>
      </c>
      <c r="D9" s="13">
        <f t="shared" si="2"/>
        <v>0.01</v>
      </c>
      <c r="E9" s="27">
        <v>25252</v>
      </c>
      <c r="F9" s="13">
        <f t="shared" ref="F9" si="4">IF(E9=0,"_",IF(E$10=0,"_ ",ROUND(E9/E$10*100,2)))</f>
        <v>0.01</v>
      </c>
      <c r="G9" s="12">
        <f t="shared" si="0"/>
        <v>-614</v>
      </c>
      <c r="H9" s="14">
        <f t="shared" si="1"/>
        <v>-2.4300000000000002</v>
      </c>
    </row>
    <row r="10" spans="1:9" ht="42" customHeight="1">
      <c r="A10" s="58" t="s">
        <v>39</v>
      </c>
      <c r="B10" s="59"/>
      <c r="C10" s="21">
        <f>SUM(C6:C9)</f>
        <v>401680823</v>
      </c>
      <c r="D10" s="22">
        <f>IF(C10=0,"_",IF(C$10=0,"_ ",ROUND(C10/C$10*100,2)))</f>
        <v>100</v>
      </c>
      <c r="E10" s="21">
        <f>SUM(E6:E9)</f>
        <v>406353467</v>
      </c>
      <c r="F10" s="22">
        <f>IF(E10=0,"_",IF(E$10=0,"_ ",ROUND(E10/E$10*100,2)))</f>
        <v>100</v>
      </c>
      <c r="G10" s="21">
        <f t="shared" si="0"/>
        <v>-4672644</v>
      </c>
      <c r="H10" s="9">
        <f t="shared" si="1"/>
        <v>-1.1499999999999999</v>
      </c>
    </row>
    <row r="11" spans="1:9" s="11" customFormat="1" ht="18" customHeight="1">
      <c r="A11" s="60" t="s">
        <v>29</v>
      </c>
      <c r="B11" s="60"/>
      <c r="C11" s="60"/>
      <c r="D11" s="60"/>
      <c r="E11" s="60"/>
      <c r="F11" s="60"/>
      <c r="G11" s="60"/>
      <c r="H11" s="60"/>
      <c r="I11" s="38"/>
    </row>
    <row r="12" spans="1:9">
      <c r="A12" s="51" t="s">
        <v>30</v>
      </c>
      <c r="B12" s="51"/>
      <c r="C12" s="51"/>
      <c r="D12" s="51"/>
      <c r="E12" s="51"/>
      <c r="F12" s="51"/>
      <c r="G12" s="51"/>
      <c r="H12" s="51"/>
    </row>
    <row r="13" spans="1:9">
      <c r="A13" s="51" t="s">
        <v>70</v>
      </c>
      <c r="B13" s="51"/>
      <c r="C13" s="51"/>
      <c r="D13" s="51"/>
      <c r="E13" s="51"/>
      <c r="F13" s="51"/>
      <c r="G13" s="51"/>
      <c r="H13" s="51"/>
    </row>
  </sheetData>
  <mergeCells count="15">
    <mergeCell ref="A3:H3"/>
    <mergeCell ref="A1:H1"/>
    <mergeCell ref="A2:H2"/>
    <mergeCell ref="A4:B5"/>
    <mergeCell ref="C4:D4"/>
    <mergeCell ref="E4:F4"/>
    <mergeCell ref="G4:H4"/>
    <mergeCell ref="A13:H13"/>
    <mergeCell ref="A6:B6"/>
    <mergeCell ref="A7:B7"/>
    <mergeCell ref="A8:B8"/>
    <mergeCell ref="A9:B9"/>
    <mergeCell ref="A12:H12"/>
    <mergeCell ref="A10:B10"/>
    <mergeCell ref="A11:H11"/>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ignoredErrors>
    <ignoredError sqref="D10:E10 D8:F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A4" sqref="A4:B5"/>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13" ht="39" customHeight="1">
      <c r="A1" s="62" t="s">
        <v>31</v>
      </c>
      <c r="B1" s="62"/>
      <c r="C1" s="62"/>
      <c r="D1" s="62"/>
      <c r="E1" s="62"/>
      <c r="F1" s="62"/>
      <c r="G1" s="62"/>
      <c r="H1" s="62"/>
    </row>
    <row r="2" spans="1:13" ht="24" customHeight="1">
      <c r="A2" s="70"/>
      <c r="B2" s="70"/>
      <c r="C2" s="70"/>
      <c r="D2" s="70"/>
      <c r="E2" s="70"/>
      <c r="F2" s="70"/>
      <c r="G2" s="70"/>
      <c r="H2" s="70"/>
    </row>
    <row r="3" spans="1:13" ht="24" customHeight="1">
      <c r="G3" s="2"/>
      <c r="H3" s="2" t="s">
        <v>16</v>
      </c>
    </row>
    <row r="4" spans="1:13" ht="27" customHeight="1">
      <c r="A4" s="64" t="s">
        <v>33</v>
      </c>
      <c r="B4" s="65"/>
      <c r="C4" s="68" t="s">
        <v>77</v>
      </c>
      <c r="D4" s="69"/>
      <c r="E4" s="68" t="s">
        <v>73</v>
      </c>
      <c r="F4" s="69"/>
      <c r="G4" s="58" t="s">
        <v>1</v>
      </c>
      <c r="H4" s="59"/>
    </row>
    <row r="5" spans="1:13" ht="27" customHeight="1">
      <c r="A5" s="66"/>
      <c r="B5" s="67"/>
      <c r="C5" s="45" t="s">
        <v>2</v>
      </c>
      <c r="D5" s="44" t="s">
        <v>15</v>
      </c>
      <c r="E5" s="45" t="s">
        <v>2</v>
      </c>
      <c r="F5" s="24" t="s">
        <v>15</v>
      </c>
      <c r="G5" s="40" t="s">
        <v>2</v>
      </c>
      <c r="H5" s="41" t="s">
        <v>34</v>
      </c>
      <c r="J5" s="50"/>
      <c r="K5" s="50"/>
      <c r="L5" s="50"/>
      <c r="M5" s="50"/>
    </row>
    <row r="6" spans="1:13" ht="42" customHeight="1">
      <c r="A6" s="52" t="s">
        <v>12</v>
      </c>
      <c r="B6" s="53"/>
      <c r="C6" s="12">
        <v>127326820</v>
      </c>
      <c r="D6" s="13">
        <f>IF(C6=0,"_",IF(C$10=0,"_ ",ROUND(C6/C$10*100,2)))</f>
        <v>33.049999999999997</v>
      </c>
      <c r="E6" s="12">
        <f>133154204-3565635</f>
        <v>129588569</v>
      </c>
      <c r="F6" s="13">
        <f>IF(E6=0,"_",IF(E$10=0,"_ ",ROUND(E6/E$10*100,2)))</f>
        <v>33.270000000000003</v>
      </c>
      <c r="G6" s="20">
        <f>C6-E6</f>
        <v>-2261749</v>
      </c>
      <c r="H6" s="33">
        <f>IF(E6=0,"_",ROUND(G6/E6 * 100,2))</f>
        <v>-1.75</v>
      </c>
      <c r="J6" s="47"/>
      <c r="K6" s="50"/>
      <c r="L6" s="50"/>
      <c r="M6" s="50"/>
    </row>
    <row r="7" spans="1:13" ht="42" customHeight="1">
      <c r="A7" s="54" t="s">
        <v>13</v>
      </c>
      <c r="B7" s="55"/>
      <c r="C7" s="12">
        <v>30839721</v>
      </c>
      <c r="D7" s="13">
        <f t="shared" ref="D7:D8" si="0">IF(C7=0,"_",IF(C$10=0,"_ ",ROUND(C7/C$10*100,2)))</f>
        <v>8</v>
      </c>
      <c r="E7" s="12">
        <v>31437883</v>
      </c>
      <c r="F7" s="13">
        <f t="shared" ref="F7:F8" si="1">IF(E7=0,"_",IF(E$10=0,"_ ",ROUND(E7/E$10*100,2)))</f>
        <v>8.07</v>
      </c>
      <c r="G7" s="12">
        <f t="shared" ref="G7:G10" si="2">C7-E7</f>
        <v>-598162</v>
      </c>
      <c r="H7" s="25">
        <f t="shared" ref="H7:H10" si="3">IF(E7=0,"_",ROUND(G7/E7 * 100,2))</f>
        <v>-1.9</v>
      </c>
      <c r="J7" s="50"/>
      <c r="K7" s="50"/>
      <c r="L7" s="50"/>
      <c r="M7" s="50"/>
    </row>
    <row r="8" spans="1:13" ht="42" customHeight="1">
      <c r="A8" s="54" t="s">
        <v>14</v>
      </c>
      <c r="B8" s="55"/>
      <c r="C8" s="12">
        <v>227100667</v>
      </c>
      <c r="D8" s="13">
        <f t="shared" si="0"/>
        <v>58.95</v>
      </c>
      <c r="E8" s="12">
        <f>228524716+1</f>
        <v>228524717</v>
      </c>
      <c r="F8" s="13">
        <f t="shared" si="1"/>
        <v>58.66</v>
      </c>
      <c r="G8" s="12">
        <f t="shared" si="2"/>
        <v>-1424050</v>
      </c>
      <c r="H8" s="25">
        <f t="shared" si="3"/>
        <v>-0.62</v>
      </c>
      <c r="J8" s="50"/>
      <c r="K8" s="50"/>
      <c r="L8" s="50"/>
      <c r="M8" s="50"/>
    </row>
    <row r="9" spans="1:13" ht="42" customHeight="1">
      <c r="A9" s="56" t="s">
        <v>7</v>
      </c>
      <c r="B9" s="57"/>
      <c r="C9" s="12">
        <v>0</v>
      </c>
      <c r="D9" s="13">
        <f>IF(C$10=0,"_",ROUND(C9/C$10 * 100,2))</f>
        <v>0</v>
      </c>
      <c r="E9" s="27">
        <v>0</v>
      </c>
      <c r="F9" s="13">
        <f>IF(E$10=0,"_",ROUND(E9/E$10 * 100,2))</f>
        <v>0</v>
      </c>
      <c r="G9" s="12">
        <f t="shared" si="2"/>
        <v>0</v>
      </c>
      <c r="H9" s="14" t="s">
        <v>40</v>
      </c>
      <c r="J9" s="50"/>
      <c r="K9" s="50"/>
      <c r="L9" s="50"/>
      <c r="M9" s="50"/>
    </row>
    <row r="10" spans="1:13" ht="42" customHeight="1">
      <c r="A10" s="58" t="s">
        <v>39</v>
      </c>
      <c r="B10" s="59"/>
      <c r="C10" s="21">
        <f>SUM(C6:C9)</f>
        <v>385267208</v>
      </c>
      <c r="D10" s="22">
        <f>IF(C10=0,"_",IF(C$10=0,"_",ROUND(C10/C$10 * 100,2)))</f>
        <v>100</v>
      </c>
      <c r="E10" s="21">
        <f>SUM(E6:E9)</f>
        <v>389551169</v>
      </c>
      <c r="F10" s="22">
        <f>IF(E10=0,"_",IF(E$10=0,"_",ROUND(E10/E$10 * 100,2)))</f>
        <v>100</v>
      </c>
      <c r="G10" s="21">
        <f t="shared" si="2"/>
        <v>-4283961</v>
      </c>
      <c r="H10" s="9">
        <f t="shared" si="3"/>
        <v>-1.1000000000000001</v>
      </c>
    </row>
    <row r="11" spans="1:13" s="11" customFormat="1" ht="18" customHeight="1">
      <c r="A11" s="60" t="s">
        <v>72</v>
      </c>
      <c r="B11" s="60"/>
      <c r="C11" s="60"/>
      <c r="D11" s="60"/>
      <c r="E11" s="60"/>
      <c r="F11" s="60"/>
      <c r="G11" s="60"/>
      <c r="H11" s="60"/>
      <c r="I11" s="15"/>
    </row>
    <row r="12" spans="1:13" s="11" customFormat="1" ht="18" customHeight="1">
      <c r="A12" s="51" t="s">
        <v>32</v>
      </c>
      <c r="B12" s="51"/>
      <c r="C12" s="51"/>
      <c r="D12" s="51"/>
      <c r="E12" s="51"/>
      <c r="F12" s="51"/>
      <c r="G12" s="51"/>
      <c r="H12" s="51"/>
      <c r="I12" s="37"/>
    </row>
  </sheetData>
  <mergeCells count="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ignoredErrors>
    <ignoredError sqref="D10 E6:F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19"/>
  <sheetViews>
    <sheetView topLeftCell="A7" zoomScaleNormal="100" workbookViewId="0">
      <selection activeCell="A4" sqref="A4:B5"/>
    </sheetView>
  </sheetViews>
  <sheetFormatPr defaultColWidth="9" defaultRowHeight="16.2"/>
  <cols>
    <col min="1" max="1" width="5.6640625" style="1" customWidth="1"/>
    <col min="2" max="2" width="23.6640625" style="1" customWidth="1"/>
    <col min="3" max="3" width="28.109375" style="1" customWidth="1"/>
    <col min="4" max="4" width="13.88671875" style="1" customWidth="1"/>
    <col min="5" max="5" width="28.21875" style="1" customWidth="1"/>
    <col min="6" max="6" width="13.77734375" style="1" customWidth="1"/>
    <col min="7" max="16384" width="9" style="1"/>
  </cols>
  <sheetData>
    <row r="1" spans="1:12" ht="39" customHeight="1">
      <c r="A1" s="62" t="s">
        <v>18</v>
      </c>
      <c r="B1" s="62"/>
      <c r="C1" s="62"/>
      <c r="D1" s="62"/>
      <c r="E1" s="62"/>
      <c r="F1" s="62"/>
    </row>
    <row r="2" spans="1:12" ht="24" customHeight="1">
      <c r="A2" s="70" t="s">
        <v>78</v>
      </c>
      <c r="B2" s="70"/>
      <c r="C2" s="70"/>
      <c r="D2" s="70"/>
      <c r="E2" s="70"/>
      <c r="F2" s="70"/>
    </row>
    <row r="3" spans="1:12" ht="24" customHeight="1">
      <c r="E3" s="61" t="s">
        <v>20</v>
      </c>
      <c r="F3" s="75"/>
    </row>
    <row r="4" spans="1:12" ht="21" customHeight="1">
      <c r="A4" s="64" t="s">
        <v>0</v>
      </c>
      <c r="B4" s="76"/>
      <c r="C4" s="58" t="s">
        <v>41</v>
      </c>
      <c r="D4" s="74"/>
      <c r="E4" s="58" t="s">
        <v>42</v>
      </c>
      <c r="F4" s="74"/>
    </row>
    <row r="5" spans="1:12" ht="21" customHeight="1">
      <c r="A5" s="66"/>
      <c r="B5" s="77"/>
      <c r="C5" s="24" t="s">
        <v>43</v>
      </c>
      <c r="D5" s="39" t="s">
        <v>44</v>
      </c>
      <c r="E5" s="24" t="s">
        <v>43</v>
      </c>
      <c r="F5" s="39" t="s">
        <v>44</v>
      </c>
    </row>
    <row r="6" spans="1:12" s="35" customFormat="1" ht="30" customHeight="1">
      <c r="A6" s="71" t="s">
        <v>3</v>
      </c>
      <c r="B6" s="28" t="s">
        <v>45</v>
      </c>
      <c r="C6" s="31">
        <v>205917769</v>
      </c>
      <c r="D6" s="25">
        <f t="shared" ref="D6:D16" si="0">IF(C6=0,"_",IF(C$17=0,"_",ROUND(C6/C$17*100,2)))</f>
        <v>51.26</v>
      </c>
      <c r="E6" s="31">
        <v>200658531</v>
      </c>
      <c r="F6" s="25">
        <f>IF(E6=0,"_",IF(E$17=0,"_",ROUND(E6/E$17*100,2)))</f>
        <v>52.08</v>
      </c>
    </row>
    <row r="7" spans="1:12" s="35" customFormat="1" ht="30" customHeight="1">
      <c r="A7" s="72"/>
      <c r="B7" s="29" t="s">
        <v>4</v>
      </c>
      <c r="C7" s="26">
        <v>97442260</v>
      </c>
      <c r="D7" s="25">
        <f t="shared" si="0"/>
        <v>24.26</v>
      </c>
      <c r="E7" s="26">
        <v>62092205</v>
      </c>
      <c r="F7" s="25">
        <f t="shared" ref="F7:F10" si="1">IF(E7=0,"_",IF(E$17=0,"_",ROUND(E7/E$17*100,2)))</f>
        <v>16.12</v>
      </c>
      <c r="H7" s="49"/>
      <c r="I7" s="49"/>
      <c r="J7" s="49"/>
      <c r="K7" s="49"/>
      <c r="L7" s="49"/>
    </row>
    <row r="8" spans="1:12" s="35" customFormat="1" ht="30" customHeight="1">
      <c r="A8" s="72"/>
      <c r="B8" s="29" t="s">
        <v>5</v>
      </c>
      <c r="C8" s="26">
        <v>96020859</v>
      </c>
      <c r="D8" s="25">
        <f>IF(C8=0,"_",IF(C$17=0,"_",ROUND(C8/C$17*100,2)))+0.01</f>
        <v>23.91</v>
      </c>
      <c r="E8" s="26">
        <v>120209399</v>
      </c>
      <c r="F8" s="25">
        <f t="shared" si="1"/>
        <v>31.2</v>
      </c>
      <c r="H8" s="47"/>
      <c r="I8" s="47"/>
      <c r="J8" s="49"/>
      <c r="K8" s="49"/>
      <c r="L8" s="49"/>
    </row>
    <row r="9" spans="1:12" s="35" customFormat="1" ht="30" customHeight="1">
      <c r="A9" s="72"/>
      <c r="B9" s="29" t="s">
        <v>6</v>
      </c>
      <c r="C9" s="26">
        <v>2299928</v>
      </c>
      <c r="D9" s="25">
        <f t="shared" si="0"/>
        <v>0.56999999999999995</v>
      </c>
      <c r="E9" s="26">
        <v>2307066</v>
      </c>
      <c r="F9" s="25">
        <f t="shared" si="1"/>
        <v>0.6</v>
      </c>
      <c r="H9" s="49"/>
      <c r="I9" s="49"/>
      <c r="J9" s="49"/>
      <c r="K9" s="49"/>
      <c r="L9" s="49"/>
    </row>
    <row r="10" spans="1:12" s="35" customFormat="1" ht="30" customHeight="1">
      <c r="A10" s="73"/>
      <c r="B10" s="29" t="s">
        <v>7</v>
      </c>
      <c r="C10" s="27">
        <v>7</v>
      </c>
      <c r="D10" s="25">
        <f t="shared" si="0"/>
        <v>0</v>
      </c>
      <c r="E10" s="27">
        <v>7</v>
      </c>
      <c r="F10" s="43">
        <f t="shared" si="1"/>
        <v>0</v>
      </c>
      <c r="H10" s="49"/>
      <c r="I10" s="49"/>
      <c r="J10" s="49"/>
      <c r="K10" s="49"/>
      <c r="L10" s="49"/>
    </row>
    <row r="11" spans="1:12" s="35" customFormat="1" ht="30" customHeight="1">
      <c r="A11" s="71" t="s">
        <v>46</v>
      </c>
      <c r="B11" s="32" t="s">
        <v>8</v>
      </c>
      <c r="C11" s="31">
        <v>84072109</v>
      </c>
      <c r="D11" s="33">
        <f t="shared" si="0"/>
        <v>20.93</v>
      </c>
      <c r="E11" s="31">
        <v>78928852</v>
      </c>
      <c r="F11" s="25">
        <f>IF(E11=0,"_",IF(E$17=0,"_",ROUND(E11/E$17*100,2)))</f>
        <v>20.49</v>
      </c>
      <c r="H11" s="49"/>
      <c r="I11" s="49"/>
      <c r="J11" s="49"/>
      <c r="K11" s="49"/>
      <c r="L11" s="49"/>
    </row>
    <row r="12" spans="1:12" s="35" customFormat="1" ht="30" customHeight="1">
      <c r="A12" s="72"/>
      <c r="B12" s="30" t="s">
        <v>11</v>
      </c>
      <c r="C12" s="26">
        <v>192196945</v>
      </c>
      <c r="D12" s="25">
        <f t="shared" si="0"/>
        <v>47.85</v>
      </c>
      <c r="E12" s="26">
        <v>193568898</v>
      </c>
      <c r="F12" s="25">
        <f t="shared" ref="F12:F16" si="2">IF(E12=0,"_",IF(E$17=0,"_",ROUND(E12/E$17*100,2)))</f>
        <v>50.24</v>
      </c>
    </row>
    <row r="13" spans="1:12" s="35" customFormat="1" ht="30" customHeight="1">
      <c r="A13" s="72"/>
      <c r="B13" s="30" t="s">
        <v>9</v>
      </c>
      <c r="C13" s="26">
        <v>113456646</v>
      </c>
      <c r="D13" s="25">
        <f t="shared" si="0"/>
        <v>28.25</v>
      </c>
      <c r="E13" s="26">
        <v>103332833</v>
      </c>
      <c r="F13" s="25">
        <f t="shared" si="2"/>
        <v>26.82</v>
      </c>
    </row>
    <row r="14" spans="1:12" s="35" customFormat="1" ht="30" customHeight="1">
      <c r="A14" s="72"/>
      <c r="B14" s="30" t="s">
        <v>10</v>
      </c>
      <c r="C14" s="26">
        <v>9655188</v>
      </c>
      <c r="D14" s="25">
        <f t="shared" si="0"/>
        <v>2.4</v>
      </c>
      <c r="E14" s="26">
        <v>7129552</v>
      </c>
      <c r="F14" s="25">
        <f t="shared" si="2"/>
        <v>1.85</v>
      </c>
    </row>
    <row r="15" spans="1:12" s="35" customFormat="1" ht="30" customHeight="1">
      <c r="A15" s="72"/>
      <c r="B15" s="30" t="s">
        <v>6</v>
      </c>
      <c r="C15" s="26">
        <v>2299928</v>
      </c>
      <c r="D15" s="25">
        <f>IF(C15=0,"_",IF(C$17=0,"_",ROUND(C15/C$17*100,2)))</f>
        <v>0.56999999999999995</v>
      </c>
      <c r="E15" s="26">
        <v>2307066</v>
      </c>
      <c r="F15" s="25">
        <f t="shared" si="2"/>
        <v>0.6</v>
      </c>
    </row>
    <row r="16" spans="1:12" s="35" customFormat="1" ht="30" customHeight="1">
      <c r="A16" s="73"/>
      <c r="B16" s="30" t="s">
        <v>7</v>
      </c>
      <c r="C16" s="27">
        <v>7</v>
      </c>
      <c r="D16" s="25">
        <f t="shared" si="0"/>
        <v>0</v>
      </c>
      <c r="E16" s="26">
        <v>7</v>
      </c>
      <c r="F16" s="25">
        <f t="shared" si="2"/>
        <v>0</v>
      </c>
    </row>
    <row r="17" spans="1:10" ht="30" customHeight="1">
      <c r="A17" s="58" t="s">
        <v>47</v>
      </c>
      <c r="B17" s="74"/>
      <c r="C17" s="8">
        <f>SUM(C11:C16)</f>
        <v>401680823</v>
      </c>
      <c r="D17" s="9">
        <f>IF(C$17=0,"_",ROUND(C17/C$17*100,2))</f>
        <v>100</v>
      </c>
      <c r="E17" s="8">
        <f>SUM(E11:E16)</f>
        <v>385267208</v>
      </c>
      <c r="F17" s="9">
        <f>IF(E$17=0,"_",ROUND(E17/E$17*100,2))</f>
        <v>100</v>
      </c>
    </row>
    <row r="18" spans="1:10" ht="18" customHeight="1">
      <c r="A18" s="11"/>
    </row>
    <row r="19" spans="1:10">
      <c r="J19" s="46"/>
    </row>
  </sheetData>
  <mergeCells count="9">
    <mergeCell ref="A6:A10"/>
    <mergeCell ref="A11:A16"/>
    <mergeCell ref="A17:B17"/>
    <mergeCell ref="A1:F1"/>
    <mergeCell ref="A2:F2"/>
    <mergeCell ref="E3:F3"/>
    <mergeCell ref="A4:B5"/>
    <mergeCell ref="C4:D4"/>
    <mergeCell ref="E4:F4"/>
  </mergeCells>
  <phoneticPr fontId="1" type="noConversion"/>
  <printOptions horizontalCentered="1"/>
  <pageMargins left="0.78740157480314965" right="0.78740157480314965" top="0.78740157480314965" bottom="0.59055118110236227" header="0" footer="0"/>
  <pageSetup paperSize="9" orientation="landscape" r:id="rId1"/>
  <headerFooter alignWithMargins="0"/>
  <ignoredErrors>
    <ignoredError sqref="D17 D8:F1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L46"/>
  <sheetViews>
    <sheetView zoomScaleNormal="100" workbookViewId="0">
      <selection activeCell="A4" sqref="A4:B5"/>
    </sheetView>
  </sheetViews>
  <sheetFormatPr defaultColWidth="9" defaultRowHeight="16.2"/>
  <cols>
    <col min="1" max="1" width="41.88671875" style="3" customWidth="1"/>
    <col min="2" max="2" width="8.6640625" style="3" customWidth="1"/>
    <col min="3" max="4" width="18.6640625" style="3" customWidth="1"/>
    <col min="5" max="5" width="8.6640625" style="3" customWidth="1"/>
    <col min="6" max="7" width="18.6640625" style="3" customWidth="1"/>
    <col min="8" max="16384" width="9" style="3"/>
  </cols>
  <sheetData>
    <row r="1" spans="1:12" s="11" customFormat="1" ht="39" customHeight="1">
      <c r="A1" s="79" t="s">
        <v>19</v>
      </c>
      <c r="B1" s="79"/>
      <c r="C1" s="79"/>
      <c r="D1" s="79"/>
      <c r="E1" s="79"/>
      <c r="F1" s="79"/>
      <c r="G1" s="79"/>
      <c r="H1" s="79"/>
      <c r="I1" s="79"/>
      <c r="J1" s="79"/>
      <c r="K1" s="79"/>
    </row>
    <row r="2" spans="1:12" s="17" customFormat="1" ht="24" customHeight="1">
      <c r="A2" s="82"/>
      <c r="B2" s="82"/>
      <c r="C2" s="82"/>
      <c r="D2" s="82"/>
      <c r="E2" s="82"/>
      <c r="F2" s="82"/>
      <c r="G2" s="82"/>
      <c r="H2" s="36"/>
    </row>
    <row r="3" spans="1:12" s="17" customFormat="1" ht="24" customHeight="1">
      <c r="D3" s="18"/>
      <c r="G3" s="18" t="s">
        <v>17</v>
      </c>
    </row>
    <row r="4" spans="1:12" s="17" customFormat="1" ht="21" customHeight="1">
      <c r="A4" s="83" t="s">
        <v>21</v>
      </c>
      <c r="B4" s="68" t="s">
        <v>77</v>
      </c>
      <c r="C4" s="85"/>
      <c r="D4" s="86"/>
      <c r="E4" s="68" t="s">
        <v>73</v>
      </c>
      <c r="F4" s="85"/>
      <c r="G4" s="86"/>
    </row>
    <row r="5" spans="1:12" s="19" customFormat="1" ht="21" customHeight="1">
      <c r="A5" s="84"/>
      <c r="B5" s="24" t="s">
        <v>74</v>
      </c>
      <c r="C5" s="34" t="s">
        <v>75</v>
      </c>
      <c r="D5" s="34" t="s">
        <v>76</v>
      </c>
      <c r="E5" s="24" t="s">
        <v>48</v>
      </c>
      <c r="F5" s="34" t="s">
        <v>49</v>
      </c>
      <c r="G5" s="34" t="s">
        <v>50</v>
      </c>
    </row>
    <row r="6" spans="1:12" s="19" customFormat="1" ht="27.9" customHeight="1">
      <c r="A6" s="16" t="s">
        <v>51</v>
      </c>
      <c r="B6" s="42" t="s">
        <v>79</v>
      </c>
      <c r="C6" s="10">
        <v>69345712</v>
      </c>
      <c r="D6" s="10">
        <v>70198429</v>
      </c>
      <c r="E6" s="42" t="s">
        <v>52</v>
      </c>
      <c r="F6" s="10">
        <v>71205593</v>
      </c>
      <c r="G6" s="10">
        <v>71372055</v>
      </c>
    </row>
    <row r="7" spans="1:12" s="17" customFormat="1" ht="27.9" customHeight="1">
      <c r="A7" s="16" t="s">
        <v>71</v>
      </c>
      <c r="B7" s="42" t="s">
        <v>53</v>
      </c>
      <c r="C7" s="10">
        <v>44617097</v>
      </c>
      <c r="D7" s="10">
        <v>70753305</v>
      </c>
      <c r="E7" s="42" t="s">
        <v>53</v>
      </c>
      <c r="F7" s="10">
        <f>47578776-673243</f>
        <v>46905533</v>
      </c>
      <c r="G7" s="10">
        <f>74792330-3565635</f>
        <v>71226695</v>
      </c>
      <c r="I7" s="47"/>
      <c r="J7" s="48"/>
      <c r="K7" s="48"/>
      <c r="L7" s="48"/>
    </row>
    <row r="8" spans="1:12" s="17" customFormat="1" ht="27.9" customHeight="1">
      <c r="A8" s="16" t="s">
        <v>54</v>
      </c>
      <c r="B8" s="42" t="s">
        <v>55</v>
      </c>
      <c r="C8" s="10">
        <v>38937746</v>
      </c>
      <c r="D8" s="10">
        <v>35393660</v>
      </c>
      <c r="E8" s="42" t="s">
        <v>55</v>
      </c>
      <c r="F8" s="10">
        <v>41425824</v>
      </c>
      <c r="G8" s="10">
        <v>37666144</v>
      </c>
      <c r="I8" s="48"/>
      <c r="J8" s="48"/>
      <c r="K8" s="48"/>
      <c r="L8" s="48"/>
    </row>
    <row r="9" spans="1:12" s="17" customFormat="1" ht="27.9" customHeight="1">
      <c r="A9" s="16" t="s">
        <v>56</v>
      </c>
      <c r="B9" s="42" t="s">
        <v>57</v>
      </c>
      <c r="C9" s="10">
        <v>38903763</v>
      </c>
      <c r="D9" s="10">
        <v>24986716</v>
      </c>
      <c r="E9" s="42" t="s">
        <v>57</v>
      </c>
      <c r="F9" s="10">
        <v>37358976</v>
      </c>
      <c r="G9" s="10">
        <v>23353196</v>
      </c>
    </row>
    <row r="10" spans="1:12" s="17" customFormat="1" ht="27.9" customHeight="1">
      <c r="A10" s="16" t="s">
        <v>58</v>
      </c>
      <c r="B10" s="42" t="s">
        <v>59</v>
      </c>
      <c r="C10" s="10">
        <v>31012452</v>
      </c>
      <c r="D10" s="10">
        <v>32288280</v>
      </c>
      <c r="E10" s="42" t="s">
        <v>59</v>
      </c>
      <c r="F10" s="10">
        <v>32009750</v>
      </c>
      <c r="G10" s="10">
        <v>34384095</v>
      </c>
    </row>
    <row r="11" spans="1:12" s="17" customFormat="1" ht="27.9" customHeight="1">
      <c r="A11" s="16" t="s">
        <v>60</v>
      </c>
      <c r="B11" s="42" t="s">
        <v>61</v>
      </c>
      <c r="C11" s="10">
        <v>18831494</v>
      </c>
      <c r="D11" s="10">
        <v>15601387</v>
      </c>
      <c r="E11" s="42" t="s">
        <v>61</v>
      </c>
      <c r="F11" s="10">
        <v>19052538</v>
      </c>
      <c r="G11" s="10">
        <v>15932417</v>
      </c>
      <c r="J11"/>
    </row>
    <row r="12" spans="1:12" s="17" customFormat="1" ht="27.9" customHeight="1">
      <c r="A12" s="16" t="s">
        <v>62</v>
      </c>
      <c r="B12" s="42" t="s">
        <v>63</v>
      </c>
      <c r="C12" s="10">
        <v>16496395</v>
      </c>
      <c r="D12" s="10">
        <v>11390318</v>
      </c>
      <c r="E12" s="42" t="s">
        <v>63</v>
      </c>
      <c r="F12" s="10">
        <v>16362486</v>
      </c>
      <c r="G12" s="10">
        <v>11603962</v>
      </c>
    </row>
    <row r="13" spans="1:12" s="17" customFormat="1" ht="27.9" customHeight="1">
      <c r="A13" s="16" t="s">
        <v>64</v>
      </c>
      <c r="B13" s="42" t="s">
        <v>65</v>
      </c>
      <c r="C13" s="10">
        <v>15411939</v>
      </c>
      <c r="D13" s="10">
        <v>10082188</v>
      </c>
      <c r="E13" s="42" t="s">
        <v>65</v>
      </c>
      <c r="F13" s="10">
        <v>15581664</v>
      </c>
      <c r="G13" s="10">
        <v>10274429</v>
      </c>
    </row>
    <row r="14" spans="1:12" s="17" customFormat="1" ht="27.9" customHeight="1">
      <c r="A14" s="16" t="s">
        <v>67</v>
      </c>
      <c r="B14" s="42" t="s">
        <v>66</v>
      </c>
      <c r="C14" s="10">
        <v>14861898</v>
      </c>
      <c r="D14" s="10">
        <v>8894765</v>
      </c>
      <c r="E14" s="42" t="s">
        <v>66</v>
      </c>
      <c r="F14" s="10">
        <v>14608351</v>
      </c>
      <c r="G14" s="10">
        <v>8131136</v>
      </c>
    </row>
    <row r="15" spans="1:12" s="17" customFormat="1" ht="27.9" customHeight="1">
      <c r="A15" s="16" t="s">
        <v>69</v>
      </c>
      <c r="B15" s="42" t="s">
        <v>68</v>
      </c>
      <c r="C15" s="10">
        <v>13146463</v>
      </c>
      <c r="D15" s="10">
        <v>8850689</v>
      </c>
      <c r="E15" s="42" t="s">
        <v>68</v>
      </c>
      <c r="F15" s="10">
        <v>13032038</v>
      </c>
      <c r="G15" s="10">
        <v>8942027</v>
      </c>
    </row>
    <row r="16" spans="1:12" s="17" customFormat="1" ht="27.9" customHeight="1">
      <c r="A16" s="24" t="s">
        <v>22</v>
      </c>
      <c r="B16" s="34"/>
      <c r="C16" s="10">
        <f>SUM(C6:C15)</f>
        <v>301564959</v>
      </c>
      <c r="D16" s="10">
        <f>SUM(D6:D15)</f>
        <v>288439737</v>
      </c>
      <c r="E16" s="34"/>
      <c r="F16" s="10">
        <f>SUM(F6:F15)</f>
        <v>307542753</v>
      </c>
      <c r="G16" s="10">
        <f>SUM(G6:G15)</f>
        <v>292886156</v>
      </c>
    </row>
    <row r="17" spans="1:7" s="17" customFormat="1" ht="18" customHeight="1">
      <c r="A17" s="87" t="s">
        <v>25</v>
      </c>
      <c r="B17" s="88"/>
      <c r="C17" s="88"/>
      <c r="D17" s="88"/>
      <c r="E17" s="88"/>
      <c r="F17" s="88"/>
      <c r="G17" s="88"/>
    </row>
    <row r="18" spans="1:7" s="17" customFormat="1" ht="18" customHeight="1">
      <c r="A18" s="80" t="s">
        <v>23</v>
      </c>
      <c r="B18" s="81"/>
      <c r="C18" s="81"/>
      <c r="D18" s="81"/>
      <c r="E18" s="81"/>
      <c r="F18" s="81"/>
      <c r="G18" s="81"/>
    </row>
    <row r="19" spans="1:7" s="17" customFormat="1" ht="18" customHeight="1">
      <c r="A19" s="51" t="s">
        <v>24</v>
      </c>
      <c r="B19" s="81"/>
      <c r="C19" s="81"/>
      <c r="D19" s="81"/>
      <c r="E19" s="81"/>
      <c r="F19" s="81"/>
      <c r="G19" s="81"/>
    </row>
    <row r="20" spans="1:7" s="17" customFormat="1" ht="18" customHeight="1">
      <c r="A20" s="51" t="s">
        <v>27</v>
      </c>
      <c r="B20" s="81"/>
      <c r="C20" s="81"/>
      <c r="D20" s="81"/>
      <c r="E20" s="81"/>
      <c r="F20" s="81"/>
      <c r="G20" s="81"/>
    </row>
    <row r="21" spans="1:7" s="17" customFormat="1" ht="18" customHeight="1">
      <c r="A21" s="51" t="s">
        <v>26</v>
      </c>
      <c r="B21" s="81"/>
      <c r="C21" s="81"/>
      <c r="D21" s="81"/>
      <c r="E21" s="81"/>
      <c r="F21" s="81"/>
      <c r="G21" s="81"/>
    </row>
    <row r="22" spans="1:7">
      <c r="A22" s="78"/>
      <c r="B22" s="78"/>
      <c r="C22" s="78"/>
      <c r="D22" s="78"/>
      <c r="E22" s="78"/>
      <c r="F22" s="78"/>
    </row>
    <row r="23" spans="1:7" ht="19.95" customHeight="1">
      <c r="A23" s="78"/>
      <c r="B23" s="78"/>
      <c r="C23" s="78"/>
      <c r="D23" s="78"/>
      <c r="E23" s="78"/>
      <c r="F23" s="78"/>
    </row>
    <row r="24" spans="1:7" ht="19.95" customHeight="1"/>
    <row r="25" spans="1:7" ht="19.95" customHeight="1"/>
    <row r="26" spans="1:7" ht="19.95" customHeight="1"/>
    <row r="27" spans="1:7" ht="19.95" customHeight="1"/>
    <row r="28" spans="1:7" ht="19.95" customHeight="1"/>
    <row r="29" spans="1:7" ht="19.95" customHeight="1"/>
    <row r="30" spans="1:7" ht="19.95" customHeight="1"/>
    <row r="31" spans="1:7" ht="19.95" customHeight="1"/>
    <row r="32" spans="1:7"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19.95" customHeight="1"/>
    <row r="44" ht="19.95" customHeight="1"/>
    <row r="45" ht="25.2" customHeight="1"/>
    <row r="46" ht="93.6" customHeight="1"/>
  </sheetData>
  <mergeCells count="13">
    <mergeCell ref="A23:F23"/>
    <mergeCell ref="A22:F22"/>
    <mergeCell ref="H1:K1"/>
    <mergeCell ref="A18:G18"/>
    <mergeCell ref="A19:G19"/>
    <mergeCell ref="A20:G20"/>
    <mergeCell ref="A21:G21"/>
    <mergeCell ref="A1:G1"/>
    <mergeCell ref="A2:G2"/>
    <mergeCell ref="A4:A5"/>
    <mergeCell ref="B4:D4"/>
    <mergeCell ref="E4:G4"/>
    <mergeCell ref="A17:G17"/>
  </mergeCells>
  <phoneticPr fontId="1" type="noConversion"/>
  <printOptions horizontalCentered="1"/>
  <pageMargins left="0.59055118110236227" right="0.59055118110236227" top="0.59055118110236227" bottom="0.59055118110236227" header="0" footer="0"/>
  <pageSetup paperSize="9" orientation="landscape" r:id="rId1"/>
  <headerFooter alignWithMargins="0"/>
  <ignoredErrors>
    <ignoredError sqref="B6:G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3</vt:i4>
      </vt:variant>
    </vt:vector>
  </HeadingPairs>
  <TitlesOfParts>
    <vt:vector size="7" baseType="lpstr">
      <vt:lpstr>附表1</vt:lpstr>
      <vt:lpstr>附表2</vt:lpstr>
      <vt:lpstr>附表3</vt:lpstr>
      <vt:lpstr>附表4</vt:lpstr>
      <vt:lpstr>附表1!Print_Area</vt:lpstr>
      <vt:lpstr>附表3!Print_Area</vt:lpstr>
      <vt:lpstr>附表4!Print_Area</vt:lpstr>
    </vt:vector>
  </TitlesOfParts>
  <Company>Central Bank Of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陳勝傑</cp:lastModifiedBy>
  <cp:lastPrinted>2018-09-28T03:08:36Z</cp:lastPrinted>
  <dcterms:created xsi:type="dcterms:W3CDTF">2005-01-04T07:49:27Z</dcterms:created>
  <dcterms:modified xsi:type="dcterms:W3CDTF">2018-09-28T03:08:38Z</dcterms:modified>
</cp:coreProperties>
</file>