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4年退票新聞稿\1141127退票新聞稿\新聞稿\"/>
    </mc:Choice>
  </mc:AlternateContent>
  <xr:revisionPtr revIDLastSave="0" documentId="13_ncr:1_{448D650E-A8EC-48B5-BB04-03820E4173B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72" i="1" l="1"/>
  <c r="P172" i="1"/>
  <c r="O172" i="1"/>
  <c r="M172" i="1"/>
  <c r="L172" i="1"/>
  <c r="J172" i="1"/>
  <c r="I172" i="1"/>
  <c r="G172" i="1"/>
  <c r="F172" i="1"/>
  <c r="P171" i="1"/>
  <c r="M171" i="1"/>
  <c r="J171" i="1"/>
  <c r="G171" i="1"/>
  <c r="F171" i="1"/>
  <c r="R170" i="1"/>
  <c r="Q170" i="1"/>
  <c r="O170" i="1"/>
  <c r="N170" i="1"/>
  <c r="L170" i="1"/>
  <c r="K170" i="1"/>
  <c r="I170" i="1"/>
  <c r="H170" i="1"/>
  <c r="R169" i="1"/>
  <c r="Q169" i="1"/>
  <c r="O169" i="1"/>
  <c r="N169" i="1"/>
  <c r="L169" i="1"/>
  <c r="K169" i="1"/>
  <c r="I169" i="1"/>
  <c r="H169" i="1"/>
  <c r="R168" i="1"/>
  <c r="Q168" i="1"/>
  <c r="O168" i="1"/>
  <c r="N168" i="1"/>
  <c r="L168" i="1"/>
  <c r="K168" i="1"/>
  <c r="I168" i="1"/>
  <c r="H168" i="1"/>
  <c r="O171" i="1" l="1"/>
  <c r="R167" i="1"/>
  <c r="Q167" i="1"/>
  <c r="O167" i="1"/>
  <c r="N167" i="1"/>
  <c r="L167" i="1"/>
  <c r="K167" i="1"/>
  <c r="I167" i="1"/>
  <c r="H167" i="1"/>
  <c r="I171" i="1" l="1"/>
  <c r="R166" i="1"/>
  <c r="Q166" i="1"/>
  <c r="O166" i="1"/>
  <c r="N166" i="1"/>
  <c r="L166" i="1"/>
  <c r="K166" i="1"/>
  <c r="I166" i="1"/>
  <c r="H166" i="1"/>
  <c r="R165" i="1" l="1"/>
  <c r="Q165" i="1"/>
  <c r="O165" i="1"/>
  <c r="N165" i="1"/>
  <c r="L165" i="1"/>
  <c r="K165" i="1"/>
  <c r="I165" i="1"/>
  <c r="H165" i="1"/>
  <c r="R164" i="1" l="1"/>
  <c r="Q164" i="1"/>
  <c r="O164" i="1"/>
  <c r="N164" i="1"/>
  <c r="L164" i="1"/>
  <c r="K164" i="1"/>
  <c r="I164" i="1"/>
  <c r="H164" i="1"/>
  <c r="E172" i="1" l="1"/>
  <c r="L171" i="1"/>
  <c r="R163" i="1"/>
  <c r="Q163" i="1"/>
  <c r="O163" i="1"/>
  <c r="N163" i="1"/>
  <c r="L163" i="1"/>
  <c r="K163" i="1"/>
  <c r="I163" i="1"/>
  <c r="H163" i="1"/>
  <c r="R162" i="1" l="1"/>
  <c r="Q162" i="1"/>
  <c r="O162" i="1"/>
  <c r="N162" i="1"/>
  <c r="L162" i="1"/>
  <c r="K162" i="1"/>
  <c r="I162" i="1"/>
  <c r="H162" i="1"/>
  <c r="D172" i="1" l="1"/>
  <c r="P124" i="1"/>
  <c r="M124" i="1"/>
  <c r="J124" i="1"/>
  <c r="G124" i="1"/>
  <c r="F124" i="1"/>
  <c r="G122" i="1"/>
  <c r="F122" i="1"/>
  <c r="F105" i="1"/>
  <c r="E124" i="1" l="1"/>
  <c r="D124" i="1"/>
  <c r="R161" i="1"/>
  <c r="Q161" i="1"/>
  <c r="O161" i="1"/>
  <c r="N161" i="1"/>
  <c r="L161" i="1"/>
  <c r="K161" i="1"/>
  <c r="I161" i="1"/>
  <c r="H161" i="1"/>
  <c r="P123" i="1" l="1"/>
  <c r="R124" i="1" s="1"/>
  <c r="M123" i="1"/>
  <c r="J123" i="1"/>
  <c r="L124" i="1" s="1"/>
  <c r="J122" i="1"/>
  <c r="G123" i="1"/>
  <c r="F123" i="1"/>
  <c r="I124" i="1" l="1"/>
  <c r="I123" i="1"/>
  <c r="D123" i="1"/>
  <c r="O124" i="1"/>
  <c r="L123" i="1"/>
  <c r="E123" i="1"/>
  <c r="R160" i="1" l="1"/>
  <c r="Q160" i="1"/>
  <c r="O160" i="1"/>
  <c r="N160" i="1"/>
  <c r="L160" i="1"/>
  <c r="K160" i="1"/>
  <c r="I160" i="1"/>
  <c r="H160" i="1"/>
  <c r="R159" i="1" l="1"/>
  <c r="Q159" i="1"/>
  <c r="O159" i="1"/>
  <c r="N159" i="1"/>
  <c r="L159" i="1"/>
  <c r="K159" i="1"/>
  <c r="I159" i="1"/>
  <c r="H159" i="1"/>
  <c r="R158" i="1" l="1"/>
  <c r="Q158" i="1"/>
  <c r="O158" i="1"/>
  <c r="N158" i="1"/>
  <c r="L158" i="1"/>
  <c r="K158" i="1"/>
  <c r="I158" i="1"/>
  <c r="H158" i="1"/>
  <c r="R171" i="1" l="1"/>
  <c r="R157" i="1"/>
  <c r="Q157" i="1"/>
  <c r="O157" i="1"/>
  <c r="N157" i="1"/>
  <c r="L157" i="1"/>
  <c r="K157" i="1"/>
  <c r="I157" i="1"/>
  <c r="H157" i="1"/>
  <c r="D171" i="1" l="1"/>
  <c r="R156" i="1"/>
  <c r="Q156" i="1"/>
  <c r="O156" i="1"/>
  <c r="N156" i="1"/>
  <c r="L156" i="1"/>
  <c r="K156" i="1"/>
  <c r="I156" i="1"/>
  <c r="H156" i="1"/>
  <c r="I155" i="1" l="1"/>
  <c r="H155" i="1"/>
  <c r="R155" i="1"/>
  <c r="Q155" i="1"/>
  <c r="O155" i="1"/>
  <c r="N155" i="1"/>
  <c r="L155" i="1"/>
  <c r="K155" i="1"/>
  <c r="E171" i="1" l="1"/>
  <c r="R154" i="1"/>
  <c r="Q154" i="1"/>
  <c r="O154" i="1"/>
  <c r="N154" i="1"/>
  <c r="L154" i="1"/>
  <c r="K154" i="1"/>
  <c r="I154" i="1"/>
  <c r="H154" i="1"/>
  <c r="R153" i="1" l="1"/>
  <c r="Q153" i="1"/>
  <c r="O153" i="1"/>
  <c r="N153" i="1"/>
  <c r="L153" i="1"/>
  <c r="K153" i="1"/>
  <c r="I153" i="1"/>
  <c r="H153" i="1"/>
  <c r="Q152" i="1" l="1"/>
  <c r="R152" i="1"/>
  <c r="O152" i="1" l="1"/>
  <c r="N152" i="1"/>
  <c r="L152" i="1"/>
  <c r="K152" i="1"/>
  <c r="I152" i="1"/>
  <c r="H152" i="1"/>
  <c r="R151" i="1" l="1"/>
  <c r="Q151" i="1"/>
  <c r="O151" i="1"/>
  <c r="N151" i="1"/>
  <c r="L151" i="1"/>
  <c r="K151" i="1"/>
  <c r="I151" i="1"/>
  <c r="H151" i="1"/>
  <c r="R150" i="1" l="1"/>
  <c r="Q150" i="1"/>
  <c r="O150" i="1"/>
  <c r="N150" i="1"/>
  <c r="L150" i="1"/>
  <c r="K150" i="1"/>
  <c r="I150" i="1"/>
  <c r="H150" i="1"/>
  <c r="R149" i="1" l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R146" i="1" l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H139" i="1" l="1"/>
  <c r="D138" i="1"/>
  <c r="E138" i="1"/>
  <c r="H138" i="1"/>
  <c r="I138" i="1"/>
  <c r="K138" i="1"/>
  <c r="L138" i="1"/>
  <c r="N138" i="1"/>
  <c r="O138" i="1"/>
  <c r="Q138" i="1"/>
  <c r="R138" i="1"/>
  <c r="R139" i="1"/>
  <c r="Q139" i="1"/>
  <c r="O139" i="1"/>
  <c r="N139" i="1"/>
  <c r="L139" i="1"/>
  <c r="K139" i="1"/>
  <c r="I139" i="1"/>
  <c r="D139" i="1"/>
  <c r="P122" i="1" l="1"/>
  <c r="R123" i="1" s="1"/>
  <c r="M122" i="1"/>
  <c r="O123" i="1" s="1"/>
  <c r="D122" i="1" l="1"/>
  <c r="E122" i="1" l="1"/>
  <c r="R137" i="1" l="1"/>
  <c r="O137" i="1"/>
  <c r="L137" i="1"/>
  <c r="I137" i="1"/>
  <c r="Q137" i="1"/>
  <c r="N137" i="1"/>
  <c r="K137" i="1"/>
  <c r="H137" i="1"/>
  <c r="E137" i="1"/>
  <c r="D137" i="1"/>
  <c r="I133" i="1" l="1"/>
  <c r="R133" i="1" l="1"/>
  <c r="Q133" i="1"/>
  <c r="O133" i="1"/>
  <c r="N133" i="1"/>
  <c r="L133" i="1"/>
  <c r="K133" i="1"/>
  <c r="H133" i="1"/>
  <c r="P105" i="1" l="1"/>
  <c r="R122" i="1" s="1"/>
  <c r="M105" i="1"/>
  <c r="J105" i="1"/>
  <c r="G105" i="1"/>
  <c r="D105" i="1" l="1"/>
  <c r="I105" i="1"/>
  <c r="I122" i="1"/>
  <c r="L105" i="1"/>
  <c r="L122" i="1"/>
  <c r="O105" i="1"/>
  <c r="O122" i="1"/>
  <c r="E105" i="1"/>
  <c r="R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<sst xmlns="http://schemas.openxmlformats.org/spreadsheetml/2006/main" count="410" uniqueCount="176">
  <si>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</si>
  <si>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</si>
  <si>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</si>
  <si>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</si>
  <si>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</si>
  <si>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</si>
  <si>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</si>
  <si>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</si>
  <si>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</si>
  <si>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</si>
  <si>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</si>
  <si>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</si>
  <si>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</si>
  <si>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</si>
  <si>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</si>
  <si>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</si>
  <si>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</si>
  <si>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</si>
  <si>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</si>
  <si>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</si>
  <si>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</si>
  <si>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</si>
  <si>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</si>
  <si>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</si>
  <si>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</si>
  <si>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</si>
  <si>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</si>
  <si>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</si>
  <si>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</si>
  <si>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</si>
  <si>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</si>
  <si>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</si>
  <si>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</si>
  <si>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</si>
  <si>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</si>
  <si>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</si>
  <si>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</si>
  <si>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</si>
  <si>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</si>
  <si>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</si>
  <si>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</si>
  <si>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</si>
  <si>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</si>
  <si>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</si>
  <si>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</si>
  <si>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</si>
  <si>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</si>
  <si>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</si>
  <si>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</si>
  <si>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</si>
  <si>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</si>
  <si>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</si>
  <si>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</si>
  <si>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</si>
  <si>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</si>
  <si>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</si>
  <si>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</si>
  <si>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</si>
  <si>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</si>
  <si>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</si>
  <si>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</si>
  <si>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</si>
  <si>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</si>
  <si>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</si>
  <si>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</si>
  <si>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</si>
  <si>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</si>
  <si>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</si>
  <si>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</si>
  <si>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</si>
  <si>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</si>
  <si>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</si>
  <si>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</si>
  <si>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</si>
  <si>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</si>
  <si>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</si>
  <si>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</si>
  <si>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</si>
  <si>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</si>
  <si>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</si>
  <si>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</si>
  <si>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</si>
  <si>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</si>
  <si>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</si>
  <si>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</si>
  <si>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</si>
  <si>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</si>
  <si>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</si>
  <si>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</si>
  <si>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</si>
  <si>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</si>
  <si>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</si>
  <si>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</si>
  <si>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</si>
  <si>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</si>
  <si>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</si>
  <si>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</si>
  <si>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</si>
  <si>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</si>
  <si>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</si>
  <si>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</si>
  <si>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</si>
  <si>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</si>
  <si>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</si>
  <si>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</si>
  <si>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</si>
  <si>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</si>
  <si>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</si>
  <si>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</si>
  <si>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</si>
  <si>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</si>
  <si>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</si>
  <si>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</si>
  <si>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</si>
  <si>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</si>
  <si>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</si>
  <si>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</si>
  <si>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</si>
  <si>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</si>
  <si>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</si>
  <si>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</si>
  <si>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</si>
  <si>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</si>
  <si>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</si>
  <si>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</si>
  <si>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</si>
  <si>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</si>
  <si>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</si>
  <si>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</si>
  <si>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</si>
  <si>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</si>
  <si>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</si>
  <si>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</si>
  <si>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</si>
  <si>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</si>
  <si>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</si>
  <si>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</si>
  <si>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</si>
  <si>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</si>
  <si>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</si>
  <si>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</si>
  <si>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</si>
  <si>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</si>
  <si>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</si>
  <si>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</si>
  <si>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</si>
  <si>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</si>
  <si>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</si>
  <si>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</si>
  <si>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</si>
  <si>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</si>
  <si>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</si>
  <si>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</si>
  <si>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</si>
  <si>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</si>
  <si>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</si>
  <si>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</si>
  <si>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</si>
  <si>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</si>
  <si>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</si>
  <si>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</si>
  <si>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</si>
  <si>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</si>
  <si>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</si>
  <si>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（2）</t>
    </r>
    <phoneticPr fontId="11" type="noConversion"/>
  </si>
  <si>
    <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</si>
  <si>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</si>
  <si>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</si>
  <si>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</si>
  <si>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</si>
  <si>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</si>
  <si>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</si>
  <si>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</si>
  <si>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</si>
  <si>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1-10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</si>
  <si>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1-10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</si>
</sst>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1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12" fillId="0" borderId="32" xfId="0" applyFont="1" applyFill="1" applyBorder="1" applyAlignment="1">
      <alignment horizontal="right"/>
    </xf>
    <xf numFmtId="0" fontId="5" fillId="0" borderId="3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04"/>
  <sheetViews>
    <sheetView showGridLines="0" tabSelected="1" zoomScale="90" zoomScaleNormal="90" workbookViewId="0">
      <pane xSplit="3" ySplit="5" topLeftCell="D132" activePane="bottomRight" state="frozen"/>
      <selection pane="topRight" activeCell="D1" sqref="D1"/>
      <selection pane="bottomLeft" activeCell="A6" sqref="A6"/>
      <selection pane="bottomRight" activeCell="A125" sqref="A125:XFD148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625" customWidth="1"/>
    <col min="8" max="8" width="10.5" customWidth="1"/>
    <col min="9" max="9" width="13.625" customWidth="1"/>
    <col min="10" max="10" width="13.1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1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14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15" t="s">
        <v>2</v>
      </c>
      <c r="E3" s="115"/>
      <c r="F3" s="5" t="s">
        <v>3</v>
      </c>
      <c r="G3" s="115" t="s">
        <v>4</v>
      </c>
      <c r="H3" s="115"/>
      <c r="I3" s="115"/>
      <c r="J3" s="115"/>
      <c r="K3" s="115"/>
      <c r="L3" s="115"/>
      <c r="M3" s="116" t="s">
        <v>118</v>
      </c>
      <c r="N3" s="116"/>
      <c r="O3" s="116"/>
      <c r="P3" s="116"/>
      <c r="Q3" s="116"/>
      <c r="R3" s="116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7" t="s">
        <v>9</v>
      </c>
      <c r="I4" s="117"/>
      <c r="J4" s="12" t="s">
        <v>10</v>
      </c>
      <c r="K4" s="118" t="s">
        <v>9</v>
      </c>
      <c r="L4" s="118"/>
      <c r="M4" s="10" t="s">
        <v>8</v>
      </c>
      <c r="N4" s="119" t="s">
        <v>9</v>
      </c>
      <c r="O4" s="119"/>
      <c r="P4" s="12" t="s">
        <v>10</v>
      </c>
      <c r="Q4" s="120" t="s">
        <v>9</v>
      </c>
      <c r="R4" s="120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3.5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SUM(G125:G136)</f>
        <v>64803199</v>
      </c>
      <c r="H122" s="25" t="s">
        <v>14</v>
      </c>
      <c r="I122" s="57">
        <f>(G122-G105)/G105*100</f>
        <v>-5.9705724475629722</v>
      </c>
      <c r="J122" s="58">
        <f>SUM(J125:J136)</f>
        <v>14053256</v>
      </c>
      <c r="K122" s="25" t="s">
        <v>14</v>
      </c>
      <c r="L122" s="57">
        <f>(J122-J105)/J105*100</f>
        <v>0.300918686292448</v>
      </c>
      <c r="M122" s="56">
        <f>SUM(M125:M136)</f>
        <v>46856</v>
      </c>
      <c r="N122" s="25" t="s">
        <v>14</v>
      </c>
      <c r="O122" s="57">
        <f>(M122-M105)/M105*100</f>
        <v>-7.9160443361370962</v>
      </c>
      <c r="P122" s="58">
        <f>SUM(P125:P136)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3.5" customHeight="1" x14ac:dyDescent="0.25">
      <c r="A123" s="1"/>
      <c r="B123" s="60" t="s">
        <v>168</v>
      </c>
      <c r="C123" s="61"/>
      <c r="D123" s="53">
        <f>M123 / G123*100</f>
        <v>7.4089132430003785E-2</v>
      </c>
      <c r="E123" s="54">
        <f>P123/J123*100</f>
        <v>0.27230456850118723</v>
      </c>
      <c r="F123" s="55">
        <f>16+20+24+17+22+21+21+22+21+20+22+21</f>
        <v>247</v>
      </c>
      <c r="G123" s="56">
        <f>SUM(G137:G148)</f>
        <v>59369031</v>
      </c>
      <c r="H123" s="25" t="s">
        <v>14</v>
      </c>
      <c r="I123" s="57">
        <f>(G123-G122)/G122*100</f>
        <v>-8.3856477517413914</v>
      </c>
      <c r="J123" s="58">
        <f>SUM(J137:J148)</f>
        <v>12912747</v>
      </c>
      <c r="K123" s="25" t="s">
        <v>14</v>
      </c>
      <c r="L123" s="57">
        <f>(J123-J122)/J122*100</f>
        <v>-8.1156210347267574</v>
      </c>
      <c r="M123" s="56">
        <f>SUM(M137:M148)</f>
        <v>43986</v>
      </c>
      <c r="N123" s="25" t="s">
        <v>14</v>
      </c>
      <c r="O123" s="57">
        <f>(M123-M122)/M122*100</f>
        <v>-6.1251493938876553</v>
      </c>
      <c r="P123" s="58">
        <f>SUM(P137:P148)</f>
        <v>35162</v>
      </c>
      <c r="Q123" s="25" t="s">
        <v>14</v>
      </c>
      <c r="R123" s="59">
        <f>(P123-P122)/P122*100</f>
        <v>0.67283190654794278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3.5" customHeight="1" x14ac:dyDescent="0.25">
      <c r="A124" s="1"/>
      <c r="B124" s="60" t="s">
        <v>170</v>
      </c>
      <c r="C124" s="61"/>
      <c r="D124" s="53">
        <f>M124 / G124*100</f>
        <v>7.2026882064652908E-2</v>
      </c>
      <c r="E124" s="54">
        <f>P124/J124*100</f>
        <v>0.25662140053866461</v>
      </c>
      <c r="F124" s="55">
        <f>22+16+21+20+22+19+21+22+20+19+21+22</f>
        <v>245</v>
      </c>
      <c r="G124" s="56">
        <f>SUM(G149:G160)</f>
        <v>57539628</v>
      </c>
      <c r="H124" s="25" t="s">
        <v>14</v>
      </c>
      <c r="I124" s="57">
        <f>(G124-G123)/G123*100</f>
        <v>-3.0814095651990683</v>
      </c>
      <c r="J124" s="58">
        <f>SUM(J149:J160)</f>
        <v>13106857</v>
      </c>
      <c r="K124" s="25" t="s">
        <v>14</v>
      </c>
      <c r="L124" s="57">
        <f>(J124-J123)/J123*100</f>
        <v>1.503243268066818</v>
      </c>
      <c r="M124" s="56">
        <f>SUM(M149:M160)</f>
        <v>41444</v>
      </c>
      <c r="N124" s="25" t="s">
        <v>14</v>
      </c>
      <c r="O124" s="57">
        <f>(M124-M123)/M123*100</f>
        <v>-5.7791115354885649</v>
      </c>
      <c r="P124" s="58">
        <f>SUM(P149:P160)</f>
        <v>33635</v>
      </c>
      <c r="Q124" s="25" t="s">
        <v>14</v>
      </c>
      <c r="R124" s="59">
        <f>(P124-P123)/P123*100</f>
        <v>-4.3427563847335193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s="86" customFormat="1" ht="21" hidden="1" customHeight="1" x14ac:dyDescent="0.25">
      <c r="A125" s="77"/>
      <c r="B125" s="95" t="s">
        <v>120</v>
      </c>
      <c r="C125" s="47"/>
      <c r="D125" s="78">
        <v>7.0000000000000007E-2</v>
      </c>
      <c r="E125" s="79">
        <v>0.31</v>
      </c>
      <c r="F125" s="96" t="s">
        <v>129</v>
      </c>
      <c r="G125" s="80">
        <v>5925920</v>
      </c>
      <c r="H125" s="81">
        <v>23.316086328252457</v>
      </c>
      <c r="I125" s="81">
        <v>22.202890469386276</v>
      </c>
      <c r="J125" s="82">
        <v>1262274</v>
      </c>
      <c r="K125" s="81">
        <v>9.6325414637196793</v>
      </c>
      <c r="L125" s="81">
        <v>15.899800570742295</v>
      </c>
      <c r="M125" s="80">
        <v>4045</v>
      </c>
      <c r="N125" s="81">
        <v>12.111973392461199</v>
      </c>
      <c r="O125" s="81">
        <v>3.3205619412515963</v>
      </c>
      <c r="P125" s="82">
        <v>3917</v>
      </c>
      <c r="Q125" s="81">
        <v>59.292395282635212</v>
      </c>
      <c r="R125" s="83">
        <v>33.96032831737346</v>
      </c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</row>
    <row r="126" spans="1:49" ht="14.1" hidden="1" customHeight="1" x14ac:dyDescent="0.25">
      <c r="A126" s="1"/>
      <c r="B126" s="76" t="s">
        <v>76</v>
      </c>
      <c r="C126" s="47" t="s">
        <v>29</v>
      </c>
      <c r="D126" s="21">
        <v>0.06</v>
      </c>
      <c r="E126" s="29">
        <v>0.23</v>
      </c>
      <c r="F126" s="90" t="s">
        <v>131</v>
      </c>
      <c r="G126" s="32">
        <v>4818513</v>
      </c>
      <c r="H126" s="33">
        <v>-18.687511812511811</v>
      </c>
      <c r="I126" s="33">
        <v>-15.264500308975556</v>
      </c>
      <c r="J126" s="34">
        <v>931646</v>
      </c>
      <c r="K126" s="33">
        <v>-26.193045250080409</v>
      </c>
      <c r="L126" s="33">
        <v>-6.8136875892082855</v>
      </c>
      <c r="M126" s="32">
        <v>2883</v>
      </c>
      <c r="N126" s="33">
        <v>-28.72682323856613</v>
      </c>
      <c r="O126" s="33">
        <v>-22.416576964477933</v>
      </c>
      <c r="P126" s="34">
        <v>2188</v>
      </c>
      <c r="Q126" s="33">
        <v>-44.140924176665813</v>
      </c>
      <c r="R126" s="36">
        <v>-7.8736842105263163</v>
      </c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2.75" hidden="1" customHeight="1" x14ac:dyDescent="0.25">
      <c r="A127" s="1"/>
      <c r="B127" s="76" t="s">
        <v>77</v>
      </c>
      <c r="C127" s="47"/>
      <c r="D127" s="21">
        <v>0.06</v>
      </c>
      <c r="E127" s="29">
        <v>0.23</v>
      </c>
      <c r="F127" s="90" t="s">
        <v>132</v>
      </c>
      <c r="G127" s="32">
        <v>7073506</v>
      </c>
      <c r="H127" s="33">
        <v>46.798524773099089</v>
      </c>
      <c r="I127" s="33">
        <v>-6.8008999598401623</v>
      </c>
      <c r="J127" s="34">
        <v>1411227</v>
      </c>
      <c r="K127" s="33">
        <v>51.476741165635872</v>
      </c>
      <c r="L127" s="33">
        <v>3.9512811352512003</v>
      </c>
      <c r="M127" s="32">
        <v>4587</v>
      </c>
      <c r="N127" s="33">
        <v>59.105098855359003</v>
      </c>
      <c r="O127" s="33">
        <v>-15.039822189294313</v>
      </c>
      <c r="P127" s="34">
        <v>3315</v>
      </c>
      <c r="Q127" s="33">
        <v>51.508226691042047</v>
      </c>
      <c r="R127" s="36">
        <v>8.7598425196850389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s="109" customFormat="1" ht="19.5" hidden="1" customHeight="1" x14ac:dyDescent="0.25">
      <c r="A128" s="99"/>
      <c r="B128" s="98" t="s">
        <v>78</v>
      </c>
      <c r="C128" s="61"/>
      <c r="D128" s="100">
        <v>0.08</v>
      </c>
      <c r="E128" s="101">
        <v>0.24</v>
      </c>
      <c r="F128" s="102" t="s">
        <v>127</v>
      </c>
      <c r="G128" s="103">
        <v>3883392</v>
      </c>
      <c r="H128" s="104">
        <v>-45.1</v>
      </c>
      <c r="I128" s="104">
        <v>-9.7799999999999994</v>
      </c>
      <c r="J128" s="105">
        <v>965441</v>
      </c>
      <c r="K128" s="104">
        <v>-31.59</v>
      </c>
      <c r="L128" s="104">
        <v>-3.78</v>
      </c>
      <c r="M128" s="103">
        <v>3158</v>
      </c>
      <c r="N128" s="104">
        <v>-31.15</v>
      </c>
      <c r="O128" s="104">
        <v>-16.260000000000002</v>
      </c>
      <c r="P128" s="105">
        <v>2282</v>
      </c>
      <c r="Q128" s="104">
        <v>-31.16</v>
      </c>
      <c r="R128" s="106">
        <v>-1.68</v>
      </c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8"/>
      <c r="AN128" s="108"/>
      <c r="AO128" s="108"/>
      <c r="AP128" s="108"/>
      <c r="AQ128" s="108"/>
      <c r="AR128" s="108"/>
      <c r="AS128" s="108"/>
      <c r="AT128" s="108"/>
      <c r="AU128" s="108"/>
      <c r="AV128" s="108"/>
      <c r="AW128" s="108"/>
    </row>
    <row r="129" spans="1:49" ht="12.75" hidden="1" customHeight="1" x14ac:dyDescent="0.25">
      <c r="A129" s="1"/>
      <c r="B129" s="76" t="s">
        <v>79</v>
      </c>
      <c r="C129" s="47"/>
      <c r="D129" s="21">
        <v>7.0000000000000007E-2</v>
      </c>
      <c r="E129" s="29">
        <v>0.21</v>
      </c>
      <c r="F129" s="91" t="s">
        <v>128</v>
      </c>
      <c r="G129" s="32">
        <v>6514433</v>
      </c>
      <c r="H129" s="74">
        <v>67.75</v>
      </c>
      <c r="I129" s="74">
        <v>-8.9700000000000006</v>
      </c>
      <c r="J129" s="34">
        <v>1287099</v>
      </c>
      <c r="K129" s="74">
        <v>33.32</v>
      </c>
      <c r="L129" s="74">
        <v>-0.94</v>
      </c>
      <c r="M129" s="32">
        <v>4263</v>
      </c>
      <c r="N129" s="74">
        <v>34.99</v>
      </c>
      <c r="O129" s="74">
        <v>-29.3</v>
      </c>
      <c r="P129" s="34">
        <v>2749</v>
      </c>
      <c r="Q129" s="74">
        <v>20.46</v>
      </c>
      <c r="R129" s="75">
        <v>-21.01</v>
      </c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ht="12.75" hidden="1" customHeight="1" x14ac:dyDescent="0.25">
      <c r="A130" s="1"/>
      <c r="B130" s="76" t="s">
        <v>80</v>
      </c>
      <c r="C130" s="47"/>
      <c r="D130" s="21">
        <v>7.0000000000000007E-2</v>
      </c>
      <c r="E130" s="29">
        <v>0.19</v>
      </c>
      <c r="F130" s="91" t="s">
        <v>129</v>
      </c>
      <c r="G130" s="32">
        <v>5266093</v>
      </c>
      <c r="H130" s="74">
        <v>-19.16</v>
      </c>
      <c r="I130" s="74">
        <v>-5.71</v>
      </c>
      <c r="J130" s="34">
        <v>1197613</v>
      </c>
      <c r="K130" s="74">
        <v>-6.95</v>
      </c>
      <c r="L130" s="74">
        <v>4.84</v>
      </c>
      <c r="M130" s="32">
        <v>3818</v>
      </c>
      <c r="N130" s="74">
        <v>-10.44</v>
      </c>
      <c r="O130" s="74">
        <v>-16.12</v>
      </c>
      <c r="P130" s="34">
        <v>2217</v>
      </c>
      <c r="Q130" s="74">
        <v>-19.350000000000001</v>
      </c>
      <c r="R130" s="75">
        <v>-28.32</v>
      </c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s="86" customFormat="1" ht="19.5" hidden="1" customHeight="1" x14ac:dyDescent="0.25">
      <c r="A131" s="77"/>
      <c r="B131" s="95" t="s">
        <v>81</v>
      </c>
      <c r="C131" s="47"/>
      <c r="D131" s="78">
        <v>0.08</v>
      </c>
      <c r="E131" s="79">
        <v>0.25</v>
      </c>
      <c r="F131" s="92" t="s">
        <v>133</v>
      </c>
      <c r="G131" s="80">
        <v>4160038</v>
      </c>
      <c r="H131" s="88">
        <v>-21</v>
      </c>
      <c r="I131" s="88">
        <v>-12.14</v>
      </c>
      <c r="J131" s="82">
        <v>1128863</v>
      </c>
      <c r="K131" s="88">
        <v>-5.74</v>
      </c>
      <c r="L131" s="88">
        <v>2.4900000000000002</v>
      </c>
      <c r="M131" s="80">
        <v>3305</v>
      </c>
      <c r="N131" s="88">
        <v>-13.44</v>
      </c>
      <c r="O131" s="88">
        <v>-11.42</v>
      </c>
      <c r="P131" s="82">
        <v>2832</v>
      </c>
      <c r="Q131" s="88">
        <v>27.74</v>
      </c>
      <c r="R131" s="89">
        <v>7.84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2.75" hidden="1" customHeight="1" x14ac:dyDescent="0.25">
      <c r="A132" s="77"/>
      <c r="B132" s="95" t="s">
        <v>123</v>
      </c>
      <c r="C132" s="47"/>
      <c r="D132" s="78">
        <v>7.0000000000000007E-2</v>
      </c>
      <c r="E132" s="79">
        <v>0.21</v>
      </c>
      <c r="F132" s="92" t="s">
        <v>134</v>
      </c>
      <c r="G132" s="80">
        <v>6757174</v>
      </c>
      <c r="H132" s="88">
        <v>62.43</v>
      </c>
      <c r="I132" s="88">
        <v>-1.21</v>
      </c>
      <c r="J132" s="82">
        <v>1420558</v>
      </c>
      <c r="K132" s="88">
        <v>25.84</v>
      </c>
      <c r="L132" s="88">
        <v>7.86</v>
      </c>
      <c r="M132" s="80">
        <v>4531</v>
      </c>
      <c r="N132" s="88">
        <v>37.1</v>
      </c>
      <c r="O132" s="88">
        <v>7.93</v>
      </c>
      <c r="P132" s="82">
        <v>3001</v>
      </c>
      <c r="Q132" s="88">
        <v>5.97</v>
      </c>
      <c r="R132" s="89">
        <v>-19.02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25">
      <c r="A133" s="77"/>
      <c r="B133" s="95" t="s">
        <v>83</v>
      </c>
      <c r="C133" s="47"/>
      <c r="D133" s="78">
        <v>0.08</v>
      </c>
      <c r="E133" s="79">
        <v>0.28000000000000003</v>
      </c>
      <c r="F133" s="92" t="s">
        <v>129</v>
      </c>
      <c r="G133" s="80">
        <v>5455004</v>
      </c>
      <c r="H133" s="88">
        <f>ROUND((G133-G132)/G132*100,2)</f>
        <v>-19.27</v>
      </c>
      <c r="I133" s="88">
        <f>(ROUND((G133-G117)/G117*100,2))</f>
        <v>-5.08</v>
      </c>
      <c r="J133" s="82">
        <v>1162203</v>
      </c>
      <c r="K133" s="88">
        <f>ROUND((J133-J132)/J132*100,2)</f>
        <v>-18.190000000000001</v>
      </c>
      <c r="L133" s="88">
        <f>ROUND((J133-J117)/J117*100,2)</f>
        <v>-1.88</v>
      </c>
      <c r="M133" s="80">
        <v>4121</v>
      </c>
      <c r="N133" s="88">
        <f>ROUND((M133-M132)/M132*100,2)</f>
        <v>-9.0500000000000007</v>
      </c>
      <c r="O133" s="88">
        <f>ROUND((M133-M117)/M117*100,2)</f>
        <v>5.56</v>
      </c>
      <c r="P133" s="82">
        <v>3212</v>
      </c>
      <c r="Q133" s="88">
        <f>ROUND((P133-P132)/P132*100,2)</f>
        <v>7.03</v>
      </c>
      <c r="R133" s="89">
        <f>ROUND((P133-P117)/P117*100,2)</f>
        <v>-6.44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9.5" hidden="1" customHeight="1" x14ac:dyDescent="0.25">
      <c r="A134" s="77"/>
      <c r="B134" s="95" t="s">
        <v>84</v>
      </c>
      <c r="C134" s="47"/>
      <c r="D134" s="78">
        <v>7.6082988392452394E-2</v>
      </c>
      <c r="E134" s="79">
        <v>0.29137217188097025</v>
      </c>
      <c r="F134" s="92" t="s">
        <v>135</v>
      </c>
      <c r="G134" s="80">
        <v>5212729</v>
      </c>
      <c r="H134" s="88">
        <v>-4.4400000000000004</v>
      </c>
      <c r="I134" s="88">
        <v>15.99</v>
      </c>
      <c r="J134" s="82">
        <v>1083494</v>
      </c>
      <c r="K134" s="88">
        <v>-6.77</v>
      </c>
      <c r="L134" s="88">
        <v>5.09</v>
      </c>
      <c r="M134" s="80">
        <v>3966</v>
      </c>
      <c r="N134" s="88">
        <v>-3.76</v>
      </c>
      <c r="O134" s="88">
        <v>12.93</v>
      </c>
      <c r="P134" s="82">
        <v>3157</v>
      </c>
      <c r="Q134" s="88">
        <v>-1.71</v>
      </c>
      <c r="R134" s="89">
        <v>19.309999999999999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2.75" hidden="1" customHeight="1" x14ac:dyDescent="0.25">
      <c r="A135" s="77"/>
      <c r="B135" s="95" t="s">
        <v>85</v>
      </c>
      <c r="C135" s="47"/>
      <c r="D135" s="78">
        <v>7.6605656420186963E-2</v>
      </c>
      <c r="E135" s="79">
        <v>0.27635079046404126</v>
      </c>
      <c r="F135" s="92" t="s">
        <v>136</v>
      </c>
      <c r="G135" s="80">
        <v>5371666</v>
      </c>
      <c r="H135" s="88">
        <v>3.05</v>
      </c>
      <c r="I135" s="88">
        <v>-24.62</v>
      </c>
      <c r="J135" s="82">
        <v>1131171</v>
      </c>
      <c r="K135" s="88">
        <v>4.4000000000000004</v>
      </c>
      <c r="L135" s="88">
        <v>-15.22</v>
      </c>
      <c r="M135" s="80">
        <v>4115</v>
      </c>
      <c r="N135" s="88">
        <v>3.76</v>
      </c>
      <c r="O135" s="88">
        <v>-9.52</v>
      </c>
      <c r="P135" s="82">
        <v>3126</v>
      </c>
      <c r="Q135" s="88">
        <v>-0.98</v>
      </c>
      <c r="R135" s="89">
        <v>-21.93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hidden="1" customHeight="1" x14ac:dyDescent="0.25">
      <c r="A136" s="77"/>
      <c r="B136" s="95" t="s">
        <v>86</v>
      </c>
      <c r="C136" s="47"/>
      <c r="D136" s="78">
        <v>9.3109976307818282E-2</v>
      </c>
      <c r="E136" s="79">
        <v>0.27349913732530723</v>
      </c>
      <c r="F136" s="92" t="s">
        <v>137</v>
      </c>
      <c r="G136" s="80">
        <v>4364731</v>
      </c>
      <c r="H136" s="88">
        <v>-18.75</v>
      </c>
      <c r="I136" s="88">
        <v>-9.17</v>
      </c>
      <c r="J136" s="82">
        <v>1071667</v>
      </c>
      <c r="K136" s="88">
        <v>-5.26</v>
      </c>
      <c r="L136" s="88">
        <v>-6.92</v>
      </c>
      <c r="M136" s="80">
        <v>4064</v>
      </c>
      <c r="N136" s="88">
        <v>-1.24</v>
      </c>
      <c r="O136" s="88">
        <v>12.64</v>
      </c>
      <c r="P136" s="82">
        <v>2931</v>
      </c>
      <c r="Q136" s="88">
        <v>-6.24</v>
      </c>
      <c r="R136" s="89">
        <v>19.190000000000001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86" customFormat="1" ht="19.5" hidden="1" customHeight="1" x14ac:dyDescent="0.25">
      <c r="A137" s="77"/>
      <c r="B137" s="95" t="s">
        <v>138</v>
      </c>
      <c r="C137" s="47" t="s">
        <v>140</v>
      </c>
      <c r="D137" s="78">
        <f>M137/G137*100</f>
        <v>6.8139439544017869E-2</v>
      </c>
      <c r="E137" s="79">
        <f>P137/J137*100</f>
        <v>0.31022998406401281</v>
      </c>
      <c r="F137" s="92" t="s">
        <v>139</v>
      </c>
      <c r="G137" s="80">
        <v>6049360</v>
      </c>
      <c r="H137" s="88">
        <f t="shared" ref="H137:H142" si="4">ROUND((G137-G136)/G136*100,2)</f>
        <v>38.6</v>
      </c>
      <c r="I137" s="88">
        <f t="shared" ref="I137:I142" si="5">(ROUND((G137-G125)/G125*100,2))</f>
        <v>2.08</v>
      </c>
      <c r="J137" s="82">
        <v>1130774</v>
      </c>
      <c r="K137" s="88">
        <f t="shared" ref="K137:K142" si="6">ROUND((J137-J136)/J136*100,2)</f>
        <v>5.52</v>
      </c>
      <c r="L137" s="88">
        <f t="shared" ref="L137:L142" si="7">ROUND((J137-J125)/J125*100,2)</f>
        <v>-10.42</v>
      </c>
      <c r="M137" s="80">
        <v>4122</v>
      </c>
      <c r="N137" s="88">
        <f t="shared" ref="N137:N142" si="8">ROUND((M137-M136)/M136*100,2)</f>
        <v>1.43</v>
      </c>
      <c r="O137" s="88">
        <f t="shared" ref="O137:O142" si="9">ROUND((M137-M125)/M125*100,2)</f>
        <v>1.9</v>
      </c>
      <c r="P137" s="82">
        <v>3508</v>
      </c>
      <c r="Q137" s="88">
        <f t="shared" ref="Q137:Q142" si="10">ROUND((P137-P136)/P136*100,2)</f>
        <v>19.690000000000001</v>
      </c>
      <c r="R137" s="89">
        <f t="shared" ref="R137:R142" si="11">ROUND((P137-P125)/P125*100,2)</f>
        <v>-10.44</v>
      </c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</row>
    <row r="138" spans="1:49" s="86" customFormat="1" ht="12.75" hidden="1" customHeight="1" x14ac:dyDescent="0.25">
      <c r="A138" s="77"/>
      <c r="B138" s="95" t="s">
        <v>76</v>
      </c>
      <c r="C138" s="47"/>
      <c r="D138" s="78">
        <f>M138/G138*100</f>
        <v>7.1602802062023824E-2</v>
      </c>
      <c r="E138" s="79">
        <f>P138/J138*100</f>
        <v>0.23575784703814406</v>
      </c>
      <c r="F138" s="92" t="s">
        <v>124</v>
      </c>
      <c r="G138" s="80">
        <v>3506846</v>
      </c>
      <c r="H138" s="88">
        <f t="shared" si="4"/>
        <v>-42.03</v>
      </c>
      <c r="I138" s="88">
        <f t="shared" si="5"/>
        <v>-27.22</v>
      </c>
      <c r="J138" s="82">
        <v>886927</v>
      </c>
      <c r="K138" s="88">
        <f t="shared" si="6"/>
        <v>-21.56</v>
      </c>
      <c r="L138" s="88">
        <f t="shared" si="7"/>
        <v>-4.8</v>
      </c>
      <c r="M138" s="80">
        <v>2511</v>
      </c>
      <c r="N138" s="88">
        <f t="shared" si="8"/>
        <v>-39.08</v>
      </c>
      <c r="O138" s="88">
        <f t="shared" si="9"/>
        <v>-12.9</v>
      </c>
      <c r="P138" s="82">
        <v>2091</v>
      </c>
      <c r="Q138" s="88">
        <f t="shared" si="10"/>
        <v>-40.39</v>
      </c>
      <c r="R138" s="89">
        <f t="shared" si="11"/>
        <v>-4.43</v>
      </c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</row>
    <row r="139" spans="1:49" s="109" customFormat="1" ht="12.75" hidden="1" customHeight="1" x14ac:dyDescent="0.25">
      <c r="A139" s="99"/>
      <c r="B139" s="110" t="s">
        <v>142</v>
      </c>
      <c r="C139" s="61"/>
      <c r="D139" s="100">
        <f>M139/G139*100</f>
        <v>7.1309266927873677E-2</v>
      </c>
      <c r="E139" s="101">
        <v>0.26</v>
      </c>
      <c r="F139" s="102" t="s">
        <v>143</v>
      </c>
      <c r="G139" s="103">
        <v>6530708</v>
      </c>
      <c r="H139" s="104">
        <f t="shared" si="4"/>
        <v>86.23</v>
      </c>
      <c r="I139" s="104">
        <f t="shared" si="5"/>
        <v>-7.67</v>
      </c>
      <c r="J139" s="105">
        <v>1308034</v>
      </c>
      <c r="K139" s="104">
        <f t="shared" si="6"/>
        <v>47.48</v>
      </c>
      <c r="L139" s="104">
        <f t="shared" si="7"/>
        <v>-7.31</v>
      </c>
      <c r="M139" s="103">
        <v>4657</v>
      </c>
      <c r="N139" s="104">
        <f t="shared" si="8"/>
        <v>85.46</v>
      </c>
      <c r="O139" s="104">
        <f t="shared" si="9"/>
        <v>1.53</v>
      </c>
      <c r="P139" s="105">
        <v>3389</v>
      </c>
      <c r="Q139" s="104">
        <f t="shared" si="10"/>
        <v>62.08</v>
      </c>
      <c r="R139" s="106">
        <f t="shared" si="11"/>
        <v>2.23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9.5" hidden="1" customHeight="1" x14ac:dyDescent="0.25">
      <c r="A140" s="99"/>
      <c r="B140" s="111" t="s">
        <v>144</v>
      </c>
      <c r="C140" s="61"/>
      <c r="D140" s="100">
        <v>0.09</v>
      </c>
      <c r="E140" s="101">
        <v>0.27</v>
      </c>
      <c r="F140" s="102" t="s">
        <v>145</v>
      </c>
      <c r="G140" s="103">
        <v>3444713</v>
      </c>
      <c r="H140" s="104">
        <f t="shared" si="4"/>
        <v>-47.25</v>
      </c>
      <c r="I140" s="104">
        <f t="shared" si="5"/>
        <v>-11.3</v>
      </c>
      <c r="J140" s="105">
        <v>841663</v>
      </c>
      <c r="K140" s="104">
        <f t="shared" si="6"/>
        <v>-35.65</v>
      </c>
      <c r="L140" s="104">
        <f t="shared" si="7"/>
        <v>-12.82</v>
      </c>
      <c r="M140" s="103">
        <v>2964</v>
      </c>
      <c r="N140" s="104">
        <f t="shared" si="8"/>
        <v>-36.35</v>
      </c>
      <c r="O140" s="104">
        <f t="shared" si="9"/>
        <v>-6.14</v>
      </c>
      <c r="P140" s="105">
        <v>2272</v>
      </c>
      <c r="Q140" s="104">
        <f t="shared" si="10"/>
        <v>-32.96</v>
      </c>
      <c r="R140" s="106">
        <f t="shared" si="11"/>
        <v>-0.44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2.75" hidden="1" customHeight="1" x14ac:dyDescent="0.25">
      <c r="A141" s="99"/>
      <c r="B141" s="111" t="s">
        <v>146</v>
      </c>
      <c r="C141" s="61"/>
      <c r="D141" s="100">
        <v>7.0000000000000007E-2</v>
      </c>
      <c r="E141" s="101">
        <v>0.3</v>
      </c>
      <c r="F141" s="102" t="s">
        <v>147</v>
      </c>
      <c r="G141" s="103">
        <v>6196381</v>
      </c>
      <c r="H141" s="104">
        <f t="shared" si="4"/>
        <v>79.88</v>
      </c>
      <c r="I141" s="104">
        <f t="shared" si="5"/>
        <v>-4.88</v>
      </c>
      <c r="J141" s="105">
        <v>1216705</v>
      </c>
      <c r="K141" s="104">
        <f t="shared" si="6"/>
        <v>44.56</v>
      </c>
      <c r="L141" s="104">
        <f t="shared" si="7"/>
        <v>-5.47</v>
      </c>
      <c r="M141" s="103">
        <v>4550</v>
      </c>
      <c r="N141" s="104">
        <f t="shared" si="8"/>
        <v>53.51</v>
      </c>
      <c r="O141" s="104">
        <f t="shared" si="9"/>
        <v>6.73</v>
      </c>
      <c r="P141" s="105">
        <v>3620</v>
      </c>
      <c r="Q141" s="104">
        <f t="shared" si="10"/>
        <v>59.33</v>
      </c>
      <c r="R141" s="106">
        <f t="shared" si="11"/>
        <v>31.68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hidden="1" customHeight="1" x14ac:dyDescent="0.25">
      <c r="A142" s="99"/>
      <c r="B142" s="111" t="s">
        <v>148</v>
      </c>
      <c r="C142" s="61"/>
      <c r="D142" s="100">
        <v>0.08</v>
      </c>
      <c r="E142" s="101">
        <v>0.26</v>
      </c>
      <c r="F142" s="102" t="s">
        <v>149</v>
      </c>
      <c r="G142" s="103">
        <v>4805909</v>
      </c>
      <c r="H142" s="104">
        <f t="shared" si="4"/>
        <v>-22.44</v>
      </c>
      <c r="I142" s="104">
        <f t="shared" si="5"/>
        <v>-8.74</v>
      </c>
      <c r="J142" s="105">
        <v>1068534</v>
      </c>
      <c r="K142" s="104">
        <f t="shared" si="6"/>
        <v>-12.18</v>
      </c>
      <c r="L142" s="104">
        <f t="shared" si="7"/>
        <v>-10.78</v>
      </c>
      <c r="M142" s="103">
        <v>3743</v>
      </c>
      <c r="N142" s="104">
        <f t="shared" si="8"/>
        <v>-17.739999999999998</v>
      </c>
      <c r="O142" s="104">
        <f t="shared" si="9"/>
        <v>-1.96</v>
      </c>
      <c r="P142" s="105">
        <v>2830</v>
      </c>
      <c r="Q142" s="104">
        <f t="shared" si="10"/>
        <v>-21.82</v>
      </c>
      <c r="R142" s="106">
        <f t="shared" si="11"/>
        <v>27.65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9.5" hidden="1" customHeight="1" x14ac:dyDescent="0.25">
      <c r="A143" s="99"/>
      <c r="B143" s="111" t="s">
        <v>151</v>
      </c>
      <c r="C143" s="61"/>
      <c r="D143" s="100">
        <v>7.0000000000000007E-2</v>
      </c>
      <c r="E143" s="101">
        <v>0.22</v>
      </c>
      <c r="F143" s="102" t="s">
        <v>150</v>
      </c>
      <c r="G143" s="103">
        <v>4701904</v>
      </c>
      <c r="H143" s="104">
        <f t="shared" ref="H143" si="12">ROUND((G143-G142)/G142*100,2)</f>
        <v>-2.16</v>
      </c>
      <c r="I143" s="104">
        <f t="shared" ref="I143" si="13">(ROUND((G143-G131)/G131*100,2))</f>
        <v>13.03</v>
      </c>
      <c r="J143" s="105">
        <v>1116993</v>
      </c>
      <c r="K143" s="104">
        <f t="shared" ref="K143" si="14">ROUND((J143-J142)/J142*100,2)</f>
        <v>4.54</v>
      </c>
      <c r="L143" s="104">
        <f t="shared" ref="L143" si="15">ROUND((J143-J131)/J131*100,2)</f>
        <v>-1.05</v>
      </c>
      <c r="M143" s="103">
        <v>3391</v>
      </c>
      <c r="N143" s="104">
        <f t="shared" ref="N143" si="16">ROUND((M143-M142)/M142*100,2)</f>
        <v>-9.4</v>
      </c>
      <c r="O143" s="104">
        <f t="shared" ref="O143" si="17">ROUND((M143-M131)/M131*100,2)</f>
        <v>2.6</v>
      </c>
      <c r="P143" s="105">
        <v>2447</v>
      </c>
      <c r="Q143" s="104">
        <f t="shared" ref="Q143" si="18">ROUND((P143-P142)/P142*100,2)</f>
        <v>-13.53</v>
      </c>
      <c r="R143" s="106">
        <f t="shared" ref="R143" si="19">ROUND((P143-P131)/P131*100,2)</f>
        <v>-13.59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2.75" hidden="1" customHeight="1" x14ac:dyDescent="0.25">
      <c r="A144" s="99"/>
      <c r="B144" s="110" t="s">
        <v>82</v>
      </c>
      <c r="C144" s="61"/>
      <c r="D144" s="100">
        <v>0.08</v>
      </c>
      <c r="E144" s="101">
        <v>0.27</v>
      </c>
      <c r="F144" s="102" t="s">
        <v>152</v>
      </c>
      <c r="G144" s="103">
        <v>5407702</v>
      </c>
      <c r="H144" s="104">
        <f t="shared" ref="H144:H149" si="20">ROUND((G144-G143)/G143*100,2)</f>
        <v>15.01</v>
      </c>
      <c r="I144" s="104">
        <f t="shared" ref="I144:I149" si="21">(ROUND((G144-G132)/G132*100,2))</f>
        <v>-19.97</v>
      </c>
      <c r="J144" s="105">
        <v>1142793</v>
      </c>
      <c r="K144" s="104">
        <f t="shared" ref="K144:K149" si="22">ROUND((J144-J143)/J143*100,2)</f>
        <v>2.31</v>
      </c>
      <c r="L144" s="104">
        <f t="shared" ref="L144:L149" si="23">ROUND((J144-J132)/J132*100,2)</f>
        <v>-19.55</v>
      </c>
      <c r="M144" s="103">
        <v>4239</v>
      </c>
      <c r="N144" s="104">
        <f t="shared" ref="N144:N149" si="24">ROUND((M144-M143)/M143*100,2)</f>
        <v>25.01</v>
      </c>
      <c r="O144" s="104">
        <f t="shared" ref="O144:O149" si="25">ROUND((M144-M132)/M132*100,2)</f>
        <v>-6.44</v>
      </c>
      <c r="P144" s="105">
        <v>3034</v>
      </c>
      <c r="Q144" s="104">
        <f t="shared" ref="Q144:Q149" si="26">ROUND((P144-P143)/P143*100,2)</f>
        <v>23.99</v>
      </c>
      <c r="R144" s="106">
        <f t="shared" ref="R144:R149" si="27">ROUND((P144-P132)/P132*100,2)</f>
        <v>1.1000000000000001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hidden="1" customHeight="1" x14ac:dyDescent="0.25">
      <c r="A145" s="99"/>
      <c r="B145" s="110" t="s">
        <v>83</v>
      </c>
      <c r="C145" s="61"/>
      <c r="D145" s="100">
        <v>7.0000000000000007E-2</v>
      </c>
      <c r="E145" s="101">
        <v>0.24</v>
      </c>
      <c r="F145" s="102" t="s">
        <v>153</v>
      </c>
      <c r="G145" s="103">
        <v>3839635</v>
      </c>
      <c r="H145" s="104">
        <f t="shared" si="20"/>
        <v>-29</v>
      </c>
      <c r="I145" s="104">
        <f t="shared" si="21"/>
        <v>-29.61</v>
      </c>
      <c r="J145" s="105">
        <v>944627</v>
      </c>
      <c r="K145" s="104">
        <f t="shared" si="22"/>
        <v>-17.34</v>
      </c>
      <c r="L145" s="104">
        <f t="shared" si="23"/>
        <v>-18.72</v>
      </c>
      <c r="M145" s="103">
        <v>2734</v>
      </c>
      <c r="N145" s="104">
        <f t="shared" si="24"/>
        <v>-35.5</v>
      </c>
      <c r="O145" s="104">
        <f t="shared" si="25"/>
        <v>-33.659999999999997</v>
      </c>
      <c r="P145" s="105">
        <v>2267</v>
      </c>
      <c r="Q145" s="104">
        <f t="shared" si="26"/>
        <v>-25.28</v>
      </c>
      <c r="R145" s="106">
        <f t="shared" si="27"/>
        <v>-29.42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9.5" hidden="1" customHeight="1" x14ac:dyDescent="0.25">
      <c r="A146" s="99"/>
      <c r="B146" s="110" t="s">
        <v>154</v>
      </c>
      <c r="C146" s="61"/>
      <c r="D146" s="100">
        <v>7.0000000000000007E-2</v>
      </c>
      <c r="E146" s="101">
        <v>0.34</v>
      </c>
      <c r="F146" s="102" t="s">
        <v>155</v>
      </c>
      <c r="G146" s="103">
        <v>6040575</v>
      </c>
      <c r="H146" s="104">
        <f t="shared" si="20"/>
        <v>57.32</v>
      </c>
      <c r="I146" s="104">
        <f t="shared" si="21"/>
        <v>15.88</v>
      </c>
      <c r="J146" s="105">
        <v>1159006</v>
      </c>
      <c r="K146" s="104">
        <f t="shared" si="22"/>
        <v>22.69</v>
      </c>
      <c r="L146" s="104">
        <f t="shared" si="23"/>
        <v>6.97</v>
      </c>
      <c r="M146" s="103">
        <v>4444</v>
      </c>
      <c r="N146" s="104">
        <f t="shared" si="24"/>
        <v>62.55</v>
      </c>
      <c r="O146" s="104">
        <f t="shared" si="25"/>
        <v>12.05</v>
      </c>
      <c r="P146" s="105">
        <v>3938</v>
      </c>
      <c r="Q146" s="104">
        <f t="shared" si="26"/>
        <v>73.709999999999994</v>
      </c>
      <c r="R146" s="106">
        <f t="shared" si="27"/>
        <v>24.74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9" customFormat="1" ht="12.75" hidden="1" customHeight="1" x14ac:dyDescent="0.25">
      <c r="A147" s="99"/>
      <c r="B147" s="110" t="s">
        <v>156</v>
      </c>
      <c r="C147" s="61"/>
      <c r="D147" s="100">
        <v>7.0000000000000007E-2</v>
      </c>
      <c r="E147" s="101">
        <v>0.28000000000000003</v>
      </c>
      <c r="F147" s="102" t="s">
        <v>157</v>
      </c>
      <c r="G147" s="103">
        <v>5040834</v>
      </c>
      <c r="H147" s="104">
        <f t="shared" si="20"/>
        <v>-16.55</v>
      </c>
      <c r="I147" s="104">
        <f t="shared" si="21"/>
        <v>-6.16</v>
      </c>
      <c r="J147" s="105">
        <v>1093544</v>
      </c>
      <c r="K147" s="104">
        <f t="shared" si="22"/>
        <v>-5.65</v>
      </c>
      <c r="L147" s="104">
        <f t="shared" si="23"/>
        <v>-3.33</v>
      </c>
      <c r="M147" s="103">
        <v>3625</v>
      </c>
      <c r="N147" s="104">
        <f t="shared" si="24"/>
        <v>-18.43</v>
      </c>
      <c r="O147" s="104">
        <f t="shared" si="25"/>
        <v>-11.91</v>
      </c>
      <c r="P147" s="105">
        <v>3061</v>
      </c>
      <c r="Q147" s="104">
        <f t="shared" si="26"/>
        <v>-22.27</v>
      </c>
      <c r="R147" s="106">
        <f t="shared" si="27"/>
        <v>-2.08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</row>
    <row r="148" spans="1:49" s="109" customFormat="1" ht="12.75" hidden="1" customHeight="1" x14ac:dyDescent="0.25">
      <c r="A148" s="99"/>
      <c r="B148" s="110" t="s">
        <v>158</v>
      </c>
      <c r="C148" s="61"/>
      <c r="D148" s="100">
        <v>0.08</v>
      </c>
      <c r="E148" s="101">
        <v>0.27</v>
      </c>
      <c r="F148" s="102" t="s">
        <v>159</v>
      </c>
      <c r="G148" s="103">
        <v>3804464</v>
      </c>
      <c r="H148" s="104">
        <f t="shared" si="20"/>
        <v>-24.53</v>
      </c>
      <c r="I148" s="104">
        <f t="shared" si="21"/>
        <v>-12.84</v>
      </c>
      <c r="J148" s="105">
        <v>1003147</v>
      </c>
      <c r="K148" s="104">
        <f t="shared" si="22"/>
        <v>-8.27</v>
      </c>
      <c r="L148" s="104">
        <f t="shared" si="23"/>
        <v>-6.39</v>
      </c>
      <c r="M148" s="103">
        <v>3006</v>
      </c>
      <c r="N148" s="104">
        <f t="shared" si="24"/>
        <v>-17.079999999999998</v>
      </c>
      <c r="O148" s="104">
        <f t="shared" si="25"/>
        <v>-26.03</v>
      </c>
      <c r="P148" s="105">
        <v>2705</v>
      </c>
      <c r="Q148" s="104">
        <f t="shared" si="26"/>
        <v>-11.63</v>
      </c>
      <c r="R148" s="106">
        <f t="shared" si="27"/>
        <v>-7.71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</row>
    <row r="149" spans="1:49" s="108" customFormat="1" ht="19.5" customHeight="1" x14ac:dyDescent="0.25">
      <c r="A149" s="99"/>
      <c r="B149" s="110" t="s">
        <v>160</v>
      </c>
      <c r="C149" s="61"/>
      <c r="D149" s="100">
        <v>7.0000000000000007E-2</v>
      </c>
      <c r="E149" s="101">
        <v>0.28999999999999998</v>
      </c>
      <c r="F149" s="102" t="s">
        <v>147</v>
      </c>
      <c r="G149" s="103">
        <v>6218844</v>
      </c>
      <c r="H149" s="104">
        <f t="shared" si="20"/>
        <v>63.46</v>
      </c>
      <c r="I149" s="104">
        <f t="shared" si="21"/>
        <v>2.8</v>
      </c>
      <c r="J149" s="105">
        <v>1290359</v>
      </c>
      <c r="K149" s="104">
        <f t="shared" si="22"/>
        <v>28.63</v>
      </c>
      <c r="L149" s="104">
        <f t="shared" si="23"/>
        <v>14.11</v>
      </c>
      <c r="M149" s="103">
        <v>4163</v>
      </c>
      <c r="N149" s="104">
        <f t="shared" si="24"/>
        <v>38.49</v>
      </c>
      <c r="O149" s="104">
        <f t="shared" si="25"/>
        <v>0.99</v>
      </c>
      <c r="P149" s="105">
        <v>3794</v>
      </c>
      <c r="Q149" s="104">
        <f t="shared" si="26"/>
        <v>40.26</v>
      </c>
      <c r="R149" s="106">
        <f t="shared" si="27"/>
        <v>8.15</v>
      </c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</row>
    <row r="150" spans="1:49" s="108" customFormat="1" ht="12.75" customHeight="1" x14ac:dyDescent="0.25">
      <c r="A150" s="99"/>
      <c r="B150" s="110" t="s">
        <v>76</v>
      </c>
      <c r="C150" s="61" t="s">
        <v>29</v>
      </c>
      <c r="D150" s="100">
        <v>7.0000000000000007E-2</v>
      </c>
      <c r="E150" s="101">
        <v>0.28999999999999998</v>
      </c>
      <c r="F150" s="102" t="s">
        <v>161</v>
      </c>
      <c r="G150" s="103">
        <v>4286649</v>
      </c>
      <c r="H150" s="104">
        <f t="shared" ref="H150:H156" si="28">ROUND((G150-G149)/G149*100,2)</f>
        <v>-31.07</v>
      </c>
      <c r="I150" s="104">
        <f t="shared" ref="I150:I155" si="29">(ROUND((G150-G138)/G138*100,2))</f>
        <v>22.24</v>
      </c>
      <c r="J150" s="105">
        <v>908635</v>
      </c>
      <c r="K150" s="104">
        <f t="shared" ref="K150:K156" si="30">ROUND((J150-J149)/J149*100,2)</f>
        <v>-29.58</v>
      </c>
      <c r="L150" s="104">
        <f t="shared" ref="L150:L155" si="31">ROUND((J150-J138)/J138*100,2)</f>
        <v>2.4500000000000002</v>
      </c>
      <c r="M150" s="103">
        <v>2828</v>
      </c>
      <c r="N150" s="104">
        <f t="shared" ref="N150:N156" si="32">ROUND((M150-M149)/M149*100,2)</f>
        <v>-32.07</v>
      </c>
      <c r="O150" s="104">
        <f t="shared" ref="O150:O155" si="33">ROUND((M150-M138)/M138*100,2)</f>
        <v>12.62</v>
      </c>
      <c r="P150" s="105">
        <v>2629</v>
      </c>
      <c r="Q150" s="104">
        <f t="shared" ref="Q150:Q156" si="34">ROUND((P150-P149)/P149*100,2)</f>
        <v>-30.71</v>
      </c>
      <c r="R150" s="106">
        <f t="shared" ref="R150:R155" si="35">ROUND((P150-P138)/P138*100,2)</f>
        <v>25.73</v>
      </c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</row>
    <row r="151" spans="1:49" s="108" customFormat="1" ht="12.75" customHeight="1" x14ac:dyDescent="0.25">
      <c r="A151" s="99"/>
      <c r="B151" s="110" t="s">
        <v>162</v>
      </c>
      <c r="C151" s="61"/>
      <c r="D151" s="100">
        <v>0.08</v>
      </c>
      <c r="E151" s="101">
        <v>0.32</v>
      </c>
      <c r="F151" s="102" t="s">
        <v>163</v>
      </c>
      <c r="G151" s="103">
        <v>3796874</v>
      </c>
      <c r="H151" s="104">
        <f t="shared" si="28"/>
        <v>-11.43</v>
      </c>
      <c r="I151" s="104">
        <f t="shared" si="29"/>
        <v>-41.86</v>
      </c>
      <c r="J151" s="105">
        <v>987232</v>
      </c>
      <c r="K151" s="104">
        <f t="shared" si="30"/>
        <v>8.65</v>
      </c>
      <c r="L151" s="104">
        <f t="shared" si="31"/>
        <v>-24.53</v>
      </c>
      <c r="M151" s="103">
        <v>2972</v>
      </c>
      <c r="N151" s="104">
        <f t="shared" si="32"/>
        <v>5.09</v>
      </c>
      <c r="O151" s="104">
        <f t="shared" si="33"/>
        <v>-36.18</v>
      </c>
      <c r="P151" s="105">
        <v>3182</v>
      </c>
      <c r="Q151" s="104">
        <f t="shared" si="34"/>
        <v>21.03</v>
      </c>
      <c r="R151" s="106">
        <f t="shared" si="35"/>
        <v>-6.11</v>
      </c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</row>
    <row r="152" spans="1:49" s="108" customFormat="1" ht="21" customHeight="1" x14ac:dyDescent="0.25">
      <c r="A152" s="99"/>
      <c r="B152" s="110" t="s">
        <v>78</v>
      </c>
      <c r="C152" s="61"/>
      <c r="D152" s="100">
        <v>0.08</v>
      </c>
      <c r="E152" s="101">
        <v>0.3</v>
      </c>
      <c r="F152" s="102" t="s">
        <v>164</v>
      </c>
      <c r="G152" s="103">
        <v>5433245</v>
      </c>
      <c r="H152" s="104">
        <f t="shared" si="28"/>
        <v>43.1</v>
      </c>
      <c r="I152" s="104">
        <f t="shared" si="29"/>
        <v>57.73</v>
      </c>
      <c r="J152" s="105">
        <v>1131928</v>
      </c>
      <c r="K152" s="104">
        <f t="shared" si="30"/>
        <v>14.66</v>
      </c>
      <c r="L152" s="104">
        <f t="shared" si="31"/>
        <v>34.49</v>
      </c>
      <c r="M152" s="103">
        <v>4515</v>
      </c>
      <c r="N152" s="104">
        <f t="shared" si="32"/>
        <v>51.92</v>
      </c>
      <c r="O152" s="104">
        <f t="shared" si="33"/>
        <v>52.33</v>
      </c>
      <c r="P152" s="105">
        <v>3360</v>
      </c>
      <c r="Q152" s="104">
        <f t="shared" si="34"/>
        <v>5.59</v>
      </c>
      <c r="R152" s="106">
        <f t="shared" si="35"/>
        <v>47.89</v>
      </c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49" s="108" customFormat="1" ht="12.75" customHeight="1" x14ac:dyDescent="0.25">
      <c r="A153" s="99"/>
      <c r="B153" s="110" t="s">
        <v>79</v>
      </c>
      <c r="C153" s="61"/>
      <c r="D153" s="100">
        <v>7.0000000000000007E-2</v>
      </c>
      <c r="E153" s="101">
        <v>0.24</v>
      </c>
      <c r="F153" s="102" t="s">
        <v>152</v>
      </c>
      <c r="G153" s="103">
        <v>4839077</v>
      </c>
      <c r="H153" s="104">
        <f t="shared" si="28"/>
        <v>-10.94</v>
      </c>
      <c r="I153" s="104">
        <f t="shared" si="29"/>
        <v>-21.9</v>
      </c>
      <c r="J153" s="105">
        <v>1127629</v>
      </c>
      <c r="K153" s="104">
        <f t="shared" si="30"/>
        <v>-0.38</v>
      </c>
      <c r="L153" s="104">
        <f t="shared" si="31"/>
        <v>-7.32</v>
      </c>
      <c r="M153" s="103">
        <v>3523</v>
      </c>
      <c r="N153" s="104">
        <f t="shared" si="32"/>
        <v>-21.97</v>
      </c>
      <c r="O153" s="104">
        <f t="shared" si="33"/>
        <v>-22.57</v>
      </c>
      <c r="P153" s="105">
        <v>2708</v>
      </c>
      <c r="Q153" s="104">
        <f t="shared" si="34"/>
        <v>-19.399999999999999</v>
      </c>
      <c r="R153" s="106">
        <f t="shared" si="35"/>
        <v>-25.19</v>
      </c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</row>
    <row r="154" spans="1:49" s="108" customFormat="1" ht="12.75" customHeight="1" x14ac:dyDescent="0.25">
      <c r="A154" s="99"/>
      <c r="B154" s="110" t="s">
        <v>80</v>
      </c>
      <c r="C154" s="61"/>
      <c r="D154" s="100">
        <v>0.08</v>
      </c>
      <c r="E154" s="101">
        <v>0.21</v>
      </c>
      <c r="F154" s="102" t="s">
        <v>165</v>
      </c>
      <c r="G154" s="103">
        <v>3393303</v>
      </c>
      <c r="H154" s="104">
        <f t="shared" si="28"/>
        <v>-29.88</v>
      </c>
      <c r="I154" s="104">
        <f t="shared" si="29"/>
        <v>-29.39</v>
      </c>
      <c r="J154" s="105">
        <v>936734</v>
      </c>
      <c r="K154" s="104">
        <f t="shared" si="30"/>
        <v>-16.93</v>
      </c>
      <c r="L154" s="104">
        <f t="shared" si="31"/>
        <v>-12.33</v>
      </c>
      <c r="M154" s="103">
        <v>2631</v>
      </c>
      <c r="N154" s="104">
        <f t="shared" si="32"/>
        <v>-25.32</v>
      </c>
      <c r="O154" s="104">
        <f t="shared" si="33"/>
        <v>-29.71</v>
      </c>
      <c r="P154" s="105">
        <v>1941</v>
      </c>
      <c r="Q154" s="104">
        <f t="shared" si="34"/>
        <v>-28.32</v>
      </c>
      <c r="R154" s="106">
        <f t="shared" si="35"/>
        <v>-31.41</v>
      </c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</row>
    <row r="155" spans="1:49" s="108" customFormat="1" ht="19.5" customHeight="1" x14ac:dyDescent="0.25">
      <c r="A155" s="99"/>
      <c r="B155" s="110" t="s">
        <v>81</v>
      </c>
      <c r="C155" s="61"/>
      <c r="D155" s="100">
        <v>7.0000000000000007E-2</v>
      </c>
      <c r="E155" s="101">
        <v>0.23</v>
      </c>
      <c r="F155" s="102" t="s">
        <v>166</v>
      </c>
      <c r="G155" s="103">
        <v>5768778</v>
      </c>
      <c r="H155" s="104">
        <f t="shared" si="28"/>
        <v>70</v>
      </c>
      <c r="I155" s="104">
        <f t="shared" si="29"/>
        <v>22.69</v>
      </c>
      <c r="J155" s="105">
        <v>1257286</v>
      </c>
      <c r="K155" s="104">
        <f t="shared" si="30"/>
        <v>34.22</v>
      </c>
      <c r="L155" s="104">
        <f t="shared" si="31"/>
        <v>12.56</v>
      </c>
      <c r="M155" s="103">
        <v>3867</v>
      </c>
      <c r="N155" s="104">
        <f t="shared" si="32"/>
        <v>46.98</v>
      </c>
      <c r="O155" s="104">
        <f t="shared" si="33"/>
        <v>14.04</v>
      </c>
      <c r="P155" s="105">
        <v>2921</v>
      </c>
      <c r="Q155" s="104">
        <f t="shared" si="34"/>
        <v>50.49</v>
      </c>
      <c r="R155" s="106">
        <f t="shared" si="35"/>
        <v>19.37</v>
      </c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49" s="108" customFormat="1" ht="12.75" customHeight="1" x14ac:dyDescent="0.25">
      <c r="A156" s="99"/>
      <c r="B156" s="110" t="s">
        <v>82</v>
      </c>
      <c r="C156" s="61"/>
      <c r="D156" s="100">
        <v>0.08</v>
      </c>
      <c r="E156" s="101">
        <v>0.25</v>
      </c>
      <c r="F156" s="102" t="s">
        <v>167</v>
      </c>
      <c r="G156" s="103">
        <v>4036460</v>
      </c>
      <c r="H156" s="104">
        <f t="shared" si="28"/>
        <v>-30.03</v>
      </c>
      <c r="I156" s="104">
        <f t="shared" ref="I156" si="36">(ROUND((G156-G144)/G144*100,2))</f>
        <v>-25.36</v>
      </c>
      <c r="J156" s="105">
        <v>1055872</v>
      </c>
      <c r="K156" s="104">
        <f t="shared" si="30"/>
        <v>-16.02</v>
      </c>
      <c r="L156" s="104">
        <f t="shared" ref="L156" si="37">ROUND((J156-J144)/J144*100,2)</f>
        <v>-7.61</v>
      </c>
      <c r="M156" s="103">
        <v>3134</v>
      </c>
      <c r="N156" s="104">
        <f t="shared" si="32"/>
        <v>-18.96</v>
      </c>
      <c r="O156" s="104">
        <f t="shared" ref="O156" si="38">ROUND((M156-M144)/M144*100,2)</f>
        <v>-26.07</v>
      </c>
      <c r="P156" s="105">
        <v>2622</v>
      </c>
      <c r="Q156" s="104">
        <f t="shared" si="34"/>
        <v>-10.24</v>
      </c>
      <c r="R156" s="106">
        <f t="shared" ref="R156" si="39">ROUND((P156-P144)/P144*100,2)</f>
        <v>-13.58</v>
      </c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</row>
    <row r="157" spans="1:49" s="108" customFormat="1" ht="12.75" customHeight="1" x14ac:dyDescent="0.25">
      <c r="A157" s="99"/>
      <c r="B157" s="110" t="s">
        <v>83</v>
      </c>
      <c r="C157" s="61"/>
      <c r="D157" s="100">
        <v>7.0000000000000007E-2</v>
      </c>
      <c r="E157" s="101">
        <v>0.22</v>
      </c>
      <c r="F157" s="102" t="s">
        <v>155</v>
      </c>
      <c r="G157" s="103">
        <v>5614146</v>
      </c>
      <c r="H157" s="104">
        <f t="shared" ref="H157" si="40">ROUND((G157-G156)/G156*100,2)</f>
        <v>39.090000000000003</v>
      </c>
      <c r="I157" s="104">
        <f t="shared" ref="I157" si="41">(ROUND((G157-G145)/G145*100,2))</f>
        <v>46.22</v>
      </c>
      <c r="J157" s="105">
        <v>1192704</v>
      </c>
      <c r="K157" s="104">
        <f t="shared" ref="K157" si="42">ROUND((J157-J156)/J156*100,2)</f>
        <v>12.96</v>
      </c>
      <c r="L157" s="104">
        <f t="shared" ref="L157" si="43">ROUND((J157-J145)/J145*100,2)</f>
        <v>26.26</v>
      </c>
      <c r="M157" s="103">
        <v>3681</v>
      </c>
      <c r="N157" s="104">
        <f t="shared" ref="N157" si="44">ROUND((M157-M156)/M156*100,2)</f>
        <v>17.45</v>
      </c>
      <c r="O157" s="104">
        <f t="shared" ref="O157" si="45">ROUND((M157-M145)/M145*100,2)</f>
        <v>34.64</v>
      </c>
      <c r="P157" s="105">
        <v>2575</v>
      </c>
      <c r="Q157" s="104">
        <f t="shared" ref="Q157" si="46">ROUND((P157-P156)/P156*100,2)</f>
        <v>-1.79</v>
      </c>
      <c r="R157" s="106">
        <f t="shared" ref="R157" si="47">ROUND((P157-P145)/P145*100,2)</f>
        <v>13.59</v>
      </c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</row>
    <row r="158" spans="1:49" s="108" customFormat="1" ht="19.5" customHeight="1" x14ac:dyDescent="0.25">
      <c r="A158" s="99"/>
      <c r="B158" s="110" t="s">
        <v>84</v>
      </c>
      <c r="C158" s="61"/>
      <c r="D158" s="100">
        <v>0.08</v>
      </c>
      <c r="E158" s="101">
        <v>0.28000000000000003</v>
      </c>
      <c r="F158" s="102" t="s">
        <v>165</v>
      </c>
      <c r="G158" s="103">
        <v>3793228</v>
      </c>
      <c r="H158" s="104">
        <f t="shared" ref="H158" si="48">ROUND((G158-G157)/G157*100,2)</f>
        <v>-32.43</v>
      </c>
      <c r="I158" s="104">
        <f t="shared" ref="I158" si="49">(ROUND((G158-G146)/G146*100,2))</f>
        <v>-37.200000000000003</v>
      </c>
      <c r="J158" s="105">
        <v>931708</v>
      </c>
      <c r="K158" s="104">
        <f t="shared" ref="K158" si="50">ROUND((J158-J157)/J157*100,2)</f>
        <v>-21.88</v>
      </c>
      <c r="L158" s="104">
        <f t="shared" ref="L158" si="51">ROUND((J158-J146)/J146*100,2)</f>
        <v>-19.61</v>
      </c>
      <c r="M158" s="103">
        <v>3051</v>
      </c>
      <c r="N158" s="104">
        <f t="shared" ref="N158" si="52">ROUND((M158-M157)/M157*100,2)</f>
        <v>-17.11</v>
      </c>
      <c r="O158" s="104">
        <f t="shared" ref="O158" si="53">ROUND((M158-M146)/M146*100,2)</f>
        <v>-31.35</v>
      </c>
      <c r="P158" s="105">
        <v>2615</v>
      </c>
      <c r="Q158" s="104">
        <f t="shared" ref="Q158" si="54">ROUND((P158-P157)/P157*100,2)</f>
        <v>1.55</v>
      </c>
      <c r="R158" s="106">
        <f t="shared" ref="R158" si="55">ROUND((P158-P146)/P146*100,2)</f>
        <v>-33.6</v>
      </c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</row>
    <row r="159" spans="1:49" s="108" customFormat="1" ht="12" customHeight="1" x14ac:dyDescent="0.25">
      <c r="A159" s="99"/>
      <c r="B159" s="110" t="s">
        <v>85</v>
      </c>
      <c r="C159" s="61"/>
      <c r="D159" s="100">
        <v>7.0000000000000007E-2</v>
      </c>
      <c r="E159" s="101">
        <v>0.21</v>
      </c>
      <c r="F159" s="102" t="s">
        <v>149</v>
      </c>
      <c r="G159" s="103">
        <v>4610382</v>
      </c>
      <c r="H159" s="104">
        <f t="shared" ref="H159" si="56">ROUND((G159-G158)/G158*100,2)</f>
        <v>21.54</v>
      </c>
      <c r="I159" s="104">
        <f t="shared" ref="I159" si="57">(ROUND((G159-G147)/G147*100,2))</f>
        <v>-8.5399999999999991</v>
      </c>
      <c r="J159" s="105">
        <v>1056392</v>
      </c>
      <c r="K159" s="104">
        <f t="shared" ref="K159" si="58">ROUND((J159-J158)/J158*100,2)</f>
        <v>13.38</v>
      </c>
      <c r="L159" s="104">
        <f t="shared" ref="L159" si="59">ROUND((J159-J147)/J147*100,2)</f>
        <v>-3.4</v>
      </c>
      <c r="M159" s="103">
        <v>3145</v>
      </c>
      <c r="N159" s="104">
        <f t="shared" ref="N159" si="60">ROUND((M159-M158)/M158*100,2)</f>
        <v>3.08</v>
      </c>
      <c r="O159" s="104">
        <f t="shared" ref="O159" si="61">ROUND((M159-M147)/M147*100,2)</f>
        <v>-13.24</v>
      </c>
      <c r="P159" s="105">
        <v>2221</v>
      </c>
      <c r="Q159" s="104">
        <f t="shared" ref="Q159" si="62">ROUND((P159-P158)/P158*100,2)</f>
        <v>-15.07</v>
      </c>
      <c r="R159" s="106">
        <f t="shared" ref="R159" si="63">ROUND((P159-P147)/P147*100,2)</f>
        <v>-27.44</v>
      </c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</row>
    <row r="160" spans="1:49" s="108" customFormat="1" ht="12" customHeight="1" x14ac:dyDescent="0.25">
      <c r="A160" s="99"/>
      <c r="B160" s="110" t="s">
        <v>86</v>
      </c>
      <c r="C160" s="61"/>
      <c r="D160" s="100">
        <v>7.0000000000000007E-2</v>
      </c>
      <c r="E160" s="101">
        <v>0.25</v>
      </c>
      <c r="F160" s="102" t="s">
        <v>147</v>
      </c>
      <c r="G160" s="103">
        <v>5748642</v>
      </c>
      <c r="H160" s="104">
        <f t="shared" ref="H160" si="64">ROUND((G160-G159)/G159*100,2)</f>
        <v>24.69</v>
      </c>
      <c r="I160" s="104">
        <f t="shared" ref="I160" si="65">(ROUND((G160-G148)/G148*100,2))</f>
        <v>51.1</v>
      </c>
      <c r="J160" s="105">
        <v>1230378</v>
      </c>
      <c r="K160" s="104">
        <f t="shared" ref="K160" si="66">ROUND((J160-J159)/J159*100,2)</f>
        <v>16.47</v>
      </c>
      <c r="L160" s="104">
        <f t="shared" ref="L160" si="67">ROUND((J160-J148)/J148*100,2)</f>
        <v>22.65</v>
      </c>
      <c r="M160" s="103">
        <v>3934</v>
      </c>
      <c r="N160" s="104">
        <f t="shared" ref="N160" si="68">ROUND((M160-M159)/M159*100,2)</f>
        <v>25.09</v>
      </c>
      <c r="O160" s="104">
        <f t="shared" ref="O160" si="69">ROUND((M160-M148)/M148*100,2)</f>
        <v>30.87</v>
      </c>
      <c r="P160" s="105">
        <v>3067</v>
      </c>
      <c r="Q160" s="104">
        <f t="shared" ref="Q160" si="70">ROUND((P160-P159)/P159*100,2)</f>
        <v>38.090000000000003</v>
      </c>
      <c r="R160" s="106">
        <f t="shared" ref="R160" si="71">ROUND((P160-P148)/P148*100,2)</f>
        <v>13.38</v>
      </c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</row>
    <row r="161" spans="1:49" s="108" customFormat="1" ht="18.75" customHeight="1" x14ac:dyDescent="0.25">
      <c r="A161" s="99"/>
      <c r="B161" s="110" t="s">
        <v>169</v>
      </c>
      <c r="C161" s="61" t="s">
        <v>29</v>
      </c>
      <c r="D161" s="100">
        <v>7.0000000000000007E-2</v>
      </c>
      <c r="E161" s="101">
        <v>0.24</v>
      </c>
      <c r="F161" s="102" t="s">
        <v>145</v>
      </c>
      <c r="G161" s="103">
        <v>3498679</v>
      </c>
      <c r="H161" s="104">
        <f t="shared" ref="H161" si="72">ROUND((G161-G160)/G160*100,2)</f>
        <v>-39.14</v>
      </c>
      <c r="I161" s="104">
        <f t="shared" ref="I161" si="73">(ROUND((G161-G149)/G149*100,2))</f>
        <v>-43.74</v>
      </c>
      <c r="J161" s="105">
        <v>926014</v>
      </c>
      <c r="K161" s="104">
        <f t="shared" ref="K161" si="74">ROUND((J161-J160)/J160*100,2)</f>
        <v>-24.74</v>
      </c>
      <c r="L161" s="104">
        <f t="shared" ref="L161" si="75">ROUND((J161-J149)/J149*100,2)</f>
        <v>-28.24</v>
      </c>
      <c r="M161" s="103">
        <v>2344</v>
      </c>
      <c r="N161" s="104">
        <f t="shared" ref="N161" si="76">ROUND((M161-M160)/M160*100,2)</f>
        <v>-40.42</v>
      </c>
      <c r="O161" s="104">
        <f t="shared" ref="O161" si="77">ROUND((M161-M149)/M149*100,2)</f>
        <v>-43.69</v>
      </c>
      <c r="P161" s="105">
        <v>2239</v>
      </c>
      <c r="Q161" s="104">
        <f t="shared" ref="Q161" si="78">ROUND((P161-P160)/P160*100,2)</f>
        <v>-27</v>
      </c>
      <c r="R161" s="106">
        <f t="shared" ref="R161" si="79">ROUND((P161-P149)/P149*100,2)</f>
        <v>-40.99</v>
      </c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</row>
    <row r="162" spans="1:49" s="108" customFormat="1" ht="12.75" customHeight="1" x14ac:dyDescent="0.25">
      <c r="A162" s="99"/>
      <c r="B162" s="110" t="s">
        <v>76</v>
      </c>
      <c r="C162" s="61"/>
      <c r="D162" s="100">
        <v>7.0000000000000007E-2</v>
      </c>
      <c r="E162" s="101">
        <v>0.23</v>
      </c>
      <c r="F162" s="102" t="s">
        <v>171</v>
      </c>
      <c r="G162" s="103">
        <v>4413172</v>
      </c>
      <c r="H162" s="104">
        <f t="shared" ref="H162" si="80">ROUND((G162-G161)/G161*100,2)</f>
        <v>26.14</v>
      </c>
      <c r="I162" s="104">
        <f t="shared" ref="I162" si="81">(ROUND((G162-G150)/G150*100,2))</f>
        <v>2.95</v>
      </c>
      <c r="J162" s="105">
        <v>1020012</v>
      </c>
      <c r="K162" s="104">
        <f t="shared" ref="K162" si="82">ROUND((J162-J161)/J161*100,2)</f>
        <v>10.15</v>
      </c>
      <c r="L162" s="104">
        <f t="shared" ref="L162" si="83">ROUND((J162-J150)/J150*100,2)</f>
        <v>12.26</v>
      </c>
      <c r="M162" s="103">
        <v>3065</v>
      </c>
      <c r="N162" s="104">
        <f t="shared" ref="N162" si="84">ROUND((M162-M161)/M161*100,2)</f>
        <v>30.76</v>
      </c>
      <c r="O162" s="104">
        <f t="shared" ref="O162" si="85">ROUND((M162-M150)/M150*100,2)</f>
        <v>8.3800000000000008</v>
      </c>
      <c r="P162" s="105">
        <v>2344</v>
      </c>
      <c r="Q162" s="104">
        <f t="shared" ref="Q162" si="86">ROUND((P162-P161)/P161*100,2)</f>
        <v>4.6900000000000004</v>
      </c>
      <c r="R162" s="106">
        <f t="shared" ref="R162" si="87">ROUND((P162-P150)/P150*100,2)</f>
        <v>-10.84</v>
      </c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</row>
    <row r="163" spans="1:49" s="108" customFormat="1" ht="12.75" customHeight="1" x14ac:dyDescent="0.25">
      <c r="A163" s="99"/>
      <c r="B163" s="110" t="s">
        <v>77</v>
      </c>
      <c r="C163" s="61"/>
      <c r="D163" s="100">
        <v>0.08</v>
      </c>
      <c r="E163" s="101">
        <v>0.3</v>
      </c>
      <c r="F163" s="102" t="s">
        <v>166</v>
      </c>
      <c r="G163" s="103">
        <v>5503699</v>
      </c>
      <c r="H163" s="104">
        <f t="shared" ref="H163" si="88">ROUND((G163-G162)/G162*100,2)</f>
        <v>24.71</v>
      </c>
      <c r="I163" s="104">
        <f t="shared" ref="I163" si="89">(ROUND((G163-G151)/G151*100,2))</f>
        <v>44.95</v>
      </c>
      <c r="J163" s="105">
        <v>1185281</v>
      </c>
      <c r="K163" s="104">
        <f t="shared" ref="K163" si="90">ROUND((J163-J162)/J162*100,2)</f>
        <v>16.2</v>
      </c>
      <c r="L163" s="104">
        <f t="shared" ref="L163" si="91">ROUND((J163-J151)/J151*100,2)</f>
        <v>20.059999999999999</v>
      </c>
      <c r="M163" s="103">
        <v>4269</v>
      </c>
      <c r="N163" s="104">
        <f t="shared" ref="N163" si="92">ROUND((M163-M162)/M162*100,2)</f>
        <v>39.28</v>
      </c>
      <c r="O163" s="104">
        <f t="shared" ref="O163" si="93">ROUND((M163-M151)/M151*100,2)</f>
        <v>43.64</v>
      </c>
      <c r="P163" s="105">
        <v>3609</v>
      </c>
      <c r="Q163" s="104">
        <f t="shared" ref="Q163" si="94">ROUND((P163-P162)/P162*100,2)</f>
        <v>53.97</v>
      </c>
      <c r="R163" s="106">
        <f t="shared" ref="R163" si="95">ROUND((P163-P151)/P151*100,2)</f>
        <v>13.42</v>
      </c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</row>
    <row r="164" spans="1:49" s="108" customFormat="1" ht="21" customHeight="1" x14ac:dyDescent="0.25">
      <c r="A164" s="99"/>
      <c r="B164" s="110" t="s">
        <v>78</v>
      </c>
      <c r="C164" s="61"/>
      <c r="D164" s="100">
        <v>0.1</v>
      </c>
      <c r="E164" s="101">
        <v>0.3</v>
      </c>
      <c r="F164" s="102" t="s">
        <v>171</v>
      </c>
      <c r="G164" s="103">
        <v>4229463</v>
      </c>
      <c r="H164" s="104">
        <f t="shared" ref="H164" si="96">ROUND((G164-G163)/G163*100,2)</f>
        <v>-23.15</v>
      </c>
      <c r="I164" s="104">
        <f t="shared" ref="I164" si="97">(ROUND((G164-G152)/G152*100,2))</f>
        <v>-22.16</v>
      </c>
      <c r="J164" s="105">
        <v>1036466</v>
      </c>
      <c r="K164" s="104">
        <f t="shared" ref="K164" si="98">ROUND((J164-J163)/J163*100,2)</f>
        <v>-12.56</v>
      </c>
      <c r="L164" s="104">
        <f t="shared" ref="L164" si="99">ROUND((J164-J152)/J152*100,2)</f>
        <v>-8.43</v>
      </c>
      <c r="M164" s="103">
        <v>4034</v>
      </c>
      <c r="N164" s="104">
        <f t="shared" ref="N164" si="100">ROUND((M164-M163)/M163*100,2)</f>
        <v>-5.5</v>
      </c>
      <c r="O164" s="104">
        <f t="shared" ref="O164" si="101">ROUND((M164-M152)/M152*100,2)</f>
        <v>-10.65</v>
      </c>
      <c r="P164" s="105">
        <v>3124</v>
      </c>
      <c r="Q164" s="104">
        <f t="shared" ref="Q164" si="102">ROUND((P164-P163)/P163*100,2)</f>
        <v>-13.44</v>
      </c>
      <c r="R164" s="106">
        <f t="shared" ref="R164" si="103">ROUND((P164-P152)/P152*100,2)</f>
        <v>-7.02</v>
      </c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</row>
    <row r="165" spans="1:49" s="108" customFormat="1" ht="12.75" customHeight="1" x14ac:dyDescent="0.25">
      <c r="A165" s="99"/>
      <c r="B165" s="110" t="s">
        <v>79</v>
      </c>
      <c r="C165" s="61"/>
      <c r="D165" s="100">
        <v>0.09</v>
      </c>
      <c r="E165" s="101">
        <v>0.28999999999999998</v>
      </c>
      <c r="F165" s="102" t="s">
        <v>172</v>
      </c>
      <c r="G165" s="103">
        <v>3398635</v>
      </c>
      <c r="H165" s="104">
        <f t="shared" ref="H165" si="104">ROUND((G165-G164)/G164*100,2)</f>
        <v>-19.64</v>
      </c>
      <c r="I165" s="104">
        <f t="shared" ref="I165" si="105">(ROUND((G165-G153)/G153*100,2))</f>
        <v>-29.77</v>
      </c>
      <c r="J165" s="105">
        <v>919385</v>
      </c>
      <c r="K165" s="104">
        <f t="shared" ref="K165" si="106">ROUND((J165-J164)/J164*100,2)</f>
        <v>-11.3</v>
      </c>
      <c r="L165" s="104">
        <f t="shared" ref="L165" si="107">ROUND((J165-J153)/J153*100,2)</f>
        <v>-18.47</v>
      </c>
      <c r="M165" s="103">
        <v>2928</v>
      </c>
      <c r="N165" s="104">
        <f t="shared" ref="N165" si="108">ROUND((M165-M164)/M164*100,2)</f>
        <v>-27.42</v>
      </c>
      <c r="O165" s="104">
        <f t="shared" ref="O165" si="109">ROUND((M165-M153)/M153*100,2)</f>
        <v>-16.89</v>
      </c>
      <c r="P165" s="105">
        <v>2702</v>
      </c>
      <c r="Q165" s="104">
        <f t="shared" ref="Q165" si="110">ROUND((P165-P164)/P164*100,2)</f>
        <v>-13.51</v>
      </c>
      <c r="R165" s="106">
        <f t="shared" ref="R165" si="111">ROUND((P165-P153)/P153*100,2)</f>
        <v>-0.22</v>
      </c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</row>
    <row r="166" spans="1:49" s="108" customFormat="1" ht="12.75" customHeight="1" x14ac:dyDescent="0.25">
      <c r="A166" s="99"/>
      <c r="B166" s="110" t="s">
        <v>80</v>
      </c>
      <c r="C166" s="61"/>
      <c r="D166" s="100">
        <v>0.08</v>
      </c>
      <c r="E166" s="101">
        <v>0.31</v>
      </c>
      <c r="F166" s="102" t="s">
        <v>166</v>
      </c>
      <c r="G166" s="103">
        <v>5307880</v>
      </c>
      <c r="H166" s="104">
        <f t="shared" ref="H166" si="112">ROUND((G166-G165)/G165*100,2)</f>
        <v>56.18</v>
      </c>
      <c r="I166" s="104">
        <f t="shared" ref="I166" si="113">(ROUND((G166-G154)/G154*100,2))</f>
        <v>56.42</v>
      </c>
      <c r="J166" s="105">
        <v>1178736</v>
      </c>
      <c r="K166" s="104">
        <f t="shared" ref="K166" si="114">ROUND((J166-J165)/J165*100,2)</f>
        <v>28.21</v>
      </c>
      <c r="L166" s="104">
        <f t="shared" ref="L166" si="115">ROUND((J166-J154)/J154*100,2)</f>
        <v>25.83</v>
      </c>
      <c r="M166" s="103">
        <v>4163</v>
      </c>
      <c r="N166" s="104">
        <f t="shared" ref="N166" si="116">ROUND((M166-M165)/M165*100,2)</f>
        <v>42.18</v>
      </c>
      <c r="O166" s="104">
        <f t="shared" ref="O166" si="117">ROUND((M166-M154)/M154*100,2)</f>
        <v>58.23</v>
      </c>
      <c r="P166" s="105">
        <v>3628</v>
      </c>
      <c r="Q166" s="104">
        <f t="shared" ref="Q166" si="118">ROUND((P166-P165)/P165*100,2)</f>
        <v>34.270000000000003</v>
      </c>
      <c r="R166" s="106">
        <f t="shared" ref="R166" si="119">ROUND((P166-P154)/P154*100,2)</f>
        <v>86.91</v>
      </c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</row>
    <row r="167" spans="1:49" s="108" customFormat="1" ht="21" customHeight="1" x14ac:dyDescent="0.25">
      <c r="A167" s="99"/>
      <c r="B167" s="110" t="s">
        <v>81</v>
      </c>
      <c r="C167" s="61"/>
      <c r="D167" s="100">
        <v>0.08</v>
      </c>
      <c r="E167" s="101">
        <v>0.3</v>
      </c>
      <c r="F167" s="102" t="s">
        <v>173</v>
      </c>
      <c r="G167" s="103">
        <v>4555432</v>
      </c>
      <c r="H167" s="104">
        <f t="shared" ref="H167" si="120">ROUND((G167-G166)/G166*100,2)</f>
        <v>-14.18</v>
      </c>
      <c r="I167" s="104">
        <f t="shared" ref="I167" si="121">(ROUND((G167-G155)/G155*100,2))</f>
        <v>-21.03</v>
      </c>
      <c r="J167" s="105">
        <v>1150165</v>
      </c>
      <c r="K167" s="104">
        <f t="shared" ref="K167" si="122">ROUND((J167-J166)/J166*100,2)</f>
        <v>-2.42</v>
      </c>
      <c r="L167" s="104">
        <f t="shared" ref="L167" si="123">ROUND((J167-J155)/J155*100,2)</f>
        <v>-8.52</v>
      </c>
      <c r="M167" s="103">
        <v>3801</v>
      </c>
      <c r="N167" s="104">
        <f t="shared" ref="N167" si="124">ROUND((M167-M166)/M166*100,2)</f>
        <v>-8.6999999999999993</v>
      </c>
      <c r="O167" s="104">
        <f t="shared" ref="O167" si="125">ROUND((M167-M155)/M155*100,2)</f>
        <v>-1.71</v>
      </c>
      <c r="P167" s="105">
        <v>3420</v>
      </c>
      <c r="Q167" s="104">
        <f t="shared" ref="Q167" si="126">ROUND((P167-P166)/P166*100,2)</f>
        <v>-5.73</v>
      </c>
      <c r="R167" s="106">
        <f t="shared" ref="R167" si="127">ROUND((P167-P155)/P155*100,2)</f>
        <v>17.079999999999998</v>
      </c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</row>
    <row r="168" spans="1:49" s="108" customFormat="1" ht="12.75" customHeight="1" x14ac:dyDescent="0.25">
      <c r="A168" s="99"/>
      <c r="B168" s="110" t="s">
        <v>82</v>
      </c>
      <c r="C168" s="61"/>
      <c r="D168" s="100">
        <v>0.08</v>
      </c>
      <c r="E168" s="101">
        <v>0.36</v>
      </c>
      <c r="F168" s="102" t="s">
        <v>153</v>
      </c>
      <c r="G168" s="103">
        <v>3450701</v>
      </c>
      <c r="H168" s="104">
        <f t="shared" ref="H168" si="128">ROUND((G168-G167)/G167*100,2)</f>
        <v>-24.25</v>
      </c>
      <c r="I168" s="104">
        <f t="shared" ref="I168" si="129">(ROUND((G168-G156)/G156*100,2))</f>
        <v>-14.51</v>
      </c>
      <c r="J168" s="105">
        <v>926425</v>
      </c>
      <c r="K168" s="104">
        <f t="shared" ref="K168" si="130">ROUND((J168-J167)/J167*100,2)</f>
        <v>-19.45</v>
      </c>
      <c r="L168" s="104">
        <f t="shared" ref="L168" si="131">ROUND((J168-J156)/J156*100,2)</f>
        <v>-12.26</v>
      </c>
      <c r="M168" s="103">
        <v>2855</v>
      </c>
      <c r="N168" s="104">
        <f t="shared" ref="N168" si="132">ROUND((M168-M167)/M167*100,2)</f>
        <v>-24.89</v>
      </c>
      <c r="O168" s="104">
        <f t="shared" ref="O168" si="133">ROUND((M168-M156)/M156*100,2)</f>
        <v>-8.9</v>
      </c>
      <c r="P168" s="105">
        <v>3360</v>
      </c>
      <c r="Q168" s="104">
        <f t="shared" ref="Q168" si="134">ROUND((P168-P167)/P167*100,2)</f>
        <v>-1.75</v>
      </c>
      <c r="R168" s="106">
        <f t="shared" ref="R168" si="135">ROUND((P168-P156)/P156*100,2)</f>
        <v>28.15</v>
      </c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</row>
    <row r="169" spans="1:49" s="108" customFormat="1" ht="12.75" customHeight="1" x14ac:dyDescent="0.25">
      <c r="A169" s="99"/>
      <c r="B169" s="110" t="s">
        <v>83</v>
      </c>
      <c r="C169" s="61"/>
      <c r="D169" s="100">
        <v>0.08</v>
      </c>
      <c r="E169" s="101">
        <v>0.27</v>
      </c>
      <c r="F169" s="102" t="s">
        <v>166</v>
      </c>
      <c r="G169" s="103">
        <v>5346013</v>
      </c>
      <c r="H169" s="104">
        <f t="shared" ref="H169:H170" si="136">ROUND((G169-G168)/G168*100,2)</f>
        <v>54.93</v>
      </c>
      <c r="I169" s="104">
        <f t="shared" ref="I169:I170" si="137">(ROUND((G169-G157)/G157*100,2))</f>
        <v>-4.78</v>
      </c>
      <c r="J169" s="105">
        <v>1166575</v>
      </c>
      <c r="K169" s="104">
        <f t="shared" ref="K169:K170" si="138">ROUND((J169-J168)/J168*100,2)</f>
        <v>25.92</v>
      </c>
      <c r="L169" s="104">
        <f t="shared" ref="L169:L170" si="139">ROUND((J169-J157)/J157*100,2)</f>
        <v>-2.19</v>
      </c>
      <c r="M169" s="103">
        <v>4103</v>
      </c>
      <c r="N169" s="104">
        <f t="shared" ref="N169:N170" si="140">ROUND((M169-M168)/M168*100,2)</f>
        <v>43.71</v>
      </c>
      <c r="O169" s="104">
        <f t="shared" ref="O169:O170" si="141">ROUND((M169-M157)/M157*100,2)</f>
        <v>11.46</v>
      </c>
      <c r="P169" s="105">
        <v>3180</v>
      </c>
      <c r="Q169" s="104">
        <f t="shared" ref="Q169:Q170" si="142">ROUND((P169-P168)/P168*100,2)</f>
        <v>-5.36</v>
      </c>
      <c r="R169" s="106">
        <f t="shared" ref="R169:R170" si="143">ROUND((P169-P157)/P157*100,2)</f>
        <v>23.5</v>
      </c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</row>
    <row r="170" spans="1:49" s="108" customFormat="1" ht="21" customHeight="1" x14ac:dyDescent="0.25">
      <c r="A170" s="99"/>
      <c r="B170" s="110" t="s">
        <v>84</v>
      </c>
      <c r="C170" s="61"/>
      <c r="D170" s="100">
        <v>0.08</v>
      </c>
      <c r="E170" s="101">
        <v>0.36</v>
      </c>
      <c r="F170" s="102" t="s">
        <v>171</v>
      </c>
      <c r="G170" s="103">
        <v>4481586</v>
      </c>
      <c r="H170" s="104">
        <f t="shared" si="136"/>
        <v>-16.170000000000002</v>
      </c>
      <c r="I170" s="104">
        <f t="shared" si="137"/>
        <v>18.149999999999999</v>
      </c>
      <c r="J170" s="105">
        <v>1056296</v>
      </c>
      <c r="K170" s="104">
        <f t="shared" si="138"/>
        <v>-9.4499999999999993</v>
      </c>
      <c r="L170" s="104">
        <f t="shared" si="139"/>
        <v>13.37</v>
      </c>
      <c r="M170" s="103">
        <v>3695</v>
      </c>
      <c r="N170" s="104">
        <f t="shared" si="140"/>
        <v>-9.94</v>
      </c>
      <c r="O170" s="104">
        <f t="shared" si="141"/>
        <v>21.11</v>
      </c>
      <c r="P170" s="105">
        <v>3785</v>
      </c>
      <c r="Q170" s="104">
        <f t="shared" si="142"/>
        <v>19.03</v>
      </c>
      <c r="R170" s="106">
        <f t="shared" si="143"/>
        <v>44.74</v>
      </c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</row>
    <row r="171" spans="1:49" s="86" customFormat="1" ht="26.25" customHeight="1" x14ac:dyDescent="0.25">
      <c r="A171" s="77"/>
      <c r="B171" s="110" t="s">
        <v>174</v>
      </c>
      <c r="C171" s="61"/>
      <c r="D171" s="78">
        <f>M171/G171*100</f>
        <v>7.9793578220429165E-2</v>
      </c>
      <c r="E171" s="79">
        <f>P171/J171*100</f>
        <v>0.2971125911055521</v>
      </c>
      <c r="F171" s="87">
        <f>17+20+21+20+20+21+23+21+21+20</f>
        <v>204</v>
      </c>
      <c r="G171" s="80">
        <f>G161+G162+G163+G164+G165+G166+G167+G168+G169+G170</f>
        <v>44185260</v>
      </c>
      <c r="H171" s="25" t="s">
        <v>14</v>
      </c>
      <c r="I171" s="81">
        <f>(G171-G172)/G172*100</f>
        <v>-6.3486766723037285</v>
      </c>
      <c r="J171" s="82">
        <f>J161+J162+J163+J164+J165+J166+J167+J168+J169+J170</f>
        <v>10565355</v>
      </c>
      <c r="K171" s="25" t="s">
        <v>14</v>
      </c>
      <c r="L171" s="81">
        <f>(J171-J172)/J172*100</f>
        <v>-2.3542509408658172</v>
      </c>
      <c r="M171" s="80">
        <f>M161+M162+M163+M164+M165+M166+M167+M168+M169+M170</f>
        <v>35257</v>
      </c>
      <c r="N171" s="25" t="s">
        <v>14</v>
      </c>
      <c r="O171" s="81">
        <f>(M171-M172)/M172*100</f>
        <v>2.5956641932198457</v>
      </c>
      <c r="P171" s="82">
        <f>P161+P162+P163+P164+P165+P166+P167+P168+P169+P170</f>
        <v>31391</v>
      </c>
      <c r="Q171" s="25" t="s">
        <v>14</v>
      </c>
      <c r="R171" s="83">
        <f>(P171-P172)/P172*100</f>
        <v>10.738349737185594</v>
      </c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5"/>
      <c r="AN171" s="85"/>
      <c r="AO171" s="85"/>
      <c r="AP171" s="85"/>
      <c r="AQ171" s="85"/>
      <c r="AR171" s="85"/>
      <c r="AS171" s="85"/>
      <c r="AT171" s="85"/>
      <c r="AU171" s="85"/>
      <c r="AV171" s="85"/>
      <c r="AW171" s="85"/>
    </row>
    <row r="172" spans="1:49" s="52" customFormat="1" ht="14.1" customHeight="1" thickBot="1" x14ac:dyDescent="0.3">
      <c r="A172" s="49"/>
      <c r="B172" s="112" t="s">
        <v>175</v>
      </c>
      <c r="C172" s="113"/>
      <c r="D172" s="67">
        <f>M172/G172*100</f>
        <v>7.2837134514004948E-2</v>
      </c>
      <c r="E172" s="68">
        <f>P172/J172*100</f>
        <v>0.26198495446478387</v>
      </c>
      <c r="F172" s="69">
        <f>22+16+21+20+22+19+21+22+20+19</f>
        <v>202</v>
      </c>
      <c r="G172" s="70">
        <f>G149+G150+G151+G152+G153+G154+G155+G156+G157+G158</f>
        <v>47180604</v>
      </c>
      <c r="H172" s="97" t="s">
        <v>14</v>
      </c>
      <c r="I172" s="71">
        <f>(G172-G137-G138-G139-G140-G141-G142-G143-G144-G145-G146)/(G137+G138+G139+G140+G141+G142+G143+G144+G145+G146)*100</f>
        <v>-6.6169477223703961</v>
      </c>
      <c r="J172" s="72">
        <f>J149+J150+J151+J152+J153+J154+J155+J156+J157+J158</f>
        <v>10820087</v>
      </c>
      <c r="K172" s="97" t="s">
        <v>14</v>
      </c>
      <c r="L172" s="71">
        <f>(J172-J137-J138-J139-J140-J141-J142-J143-J144-J145-J146)/(J137+J138+J139+J140+J141+J142+J143+J144+J145+J146)*100</f>
        <v>3.7268667987665746E-2</v>
      </c>
      <c r="M172" s="70">
        <f>M149+M150+M151+M152+M153+M154+M155+M156+M157+M158</f>
        <v>34365</v>
      </c>
      <c r="N172" s="97" t="s">
        <v>14</v>
      </c>
      <c r="O172" s="71">
        <f>(M172-M137-M138-M139-M140-M141-M142-M143-M144-M145-M146)/(M137+M138+M139+M140+M141+M142+M143+M144+M145+M146)*100</f>
        <v>-8.0042832284834695</v>
      </c>
      <c r="P172" s="72">
        <f>P149+P150+P151+P152+P153+P154+P155+P156+P157+P158</f>
        <v>28347</v>
      </c>
      <c r="Q172" s="97" t="s">
        <v>14</v>
      </c>
      <c r="R172" s="73">
        <f>(P172-P137-P138-P139-P140-P141-P142-P143-P144-P145-P146)/(P137+P138+P139+P140+P141+P142+P143+P144+P145+P146)*100</f>
        <v>-3.5685127228194315</v>
      </c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1"/>
      <c r="AN172" s="51"/>
      <c r="AO172" s="51"/>
      <c r="AP172" s="51"/>
      <c r="AQ172" s="51"/>
      <c r="AR172" s="51"/>
      <c r="AS172" s="51"/>
      <c r="AT172" s="51"/>
      <c r="AU172" s="51"/>
      <c r="AV172" s="51"/>
      <c r="AW172" s="51"/>
    </row>
    <row r="173" spans="1:49" s="52" customFormat="1" ht="14.1" customHeight="1" x14ac:dyDescent="0.25">
      <c r="A173" s="49"/>
      <c r="B173" s="62"/>
      <c r="C173" s="62"/>
      <c r="D173" s="54"/>
      <c r="E173" s="54"/>
      <c r="F173" s="63"/>
      <c r="G173" s="64"/>
      <c r="H173" s="65"/>
      <c r="I173" s="66"/>
      <c r="J173" s="64"/>
      <c r="K173" s="65"/>
      <c r="L173" s="66"/>
      <c r="M173" s="64"/>
      <c r="N173" s="65"/>
      <c r="O173" s="66"/>
      <c r="P173" s="64"/>
      <c r="Q173" s="65"/>
      <c r="R173" s="66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1"/>
      <c r="AN173" s="51"/>
      <c r="AO173" s="51"/>
      <c r="AP173" s="51"/>
      <c r="AQ173" s="51"/>
      <c r="AR173" s="51"/>
      <c r="AS173" s="51"/>
      <c r="AT173" s="51"/>
      <c r="AU173" s="51"/>
      <c r="AV173" s="51"/>
      <c r="AW173" s="51"/>
    </row>
    <row r="174" spans="1:49" ht="13.5" customHeight="1" x14ac:dyDescent="0.25">
      <c r="A174" s="1"/>
      <c r="B174" s="41" t="s">
        <v>60</v>
      </c>
      <c r="C174" s="42" t="s">
        <v>122</v>
      </c>
      <c r="D174" s="43"/>
      <c r="E174" s="44"/>
      <c r="F174" s="44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1:49" ht="15" x14ac:dyDescent="0.25">
      <c r="A175" s="1"/>
      <c r="B175" s="41" t="s">
        <v>61</v>
      </c>
      <c r="C175" s="42" t="s">
        <v>62</v>
      </c>
      <c r="D175" s="43"/>
      <c r="E175" s="44"/>
      <c r="F175" s="44"/>
      <c r="G175" s="44"/>
      <c r="H175" s="44"/>
      <c r="I175" s="44"/>
      <c r="J175" s="46"/>
      <c r="K175" s="46"/>
      <c r="L175" s="46"/>
      <c r="M175" s="46"/>
      <c r="N175" s="46"/>
      <c r="O175" s="46"/>
      <c r="P175" s="46"/>
      <c r="Q175" s="46"/>
      <c r="R175" s="46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1:49" ht="13.5" customHeight="1" x14ac:dyDescent="0.25">
      <c r="A176" s="1"/>
      <c r="B176" s="48" t="s">
        <v>116</v>
      </c>
      <c r="C176" s="1" t="s">
        <v>117</v>
      </c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1:49" ht="13.5" customHeight="1" x14ac:dyDescent="0.25">
      <c r="A177" s="1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1:49" ht="13.5" customHeight="1" x14ac:dyDescent="0.25">
      <c r="A178" s="1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1:49" ht="5.25" customHeight="1" x14ac:dyDescent="0.25">
      <c r="A179" s="1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1:49" ht="13.5" customHeight="1" x14ac:dyDescent="0.25">
      <c r="A180" s="1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1:49" ht="13.5" customHeight="1" x14ac:dyDescent="0.25">
      <c r="A181" s="1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1:49" ht="13.5" customHeight="1" x14ac:dyDescent="0.25">
      <c r="A182" s="1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1:49" ht="18" customHeight="1" x14ac:dyDescent="0.25"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1:49" ht="15.75" customHeight="1" x14ac:dyDescent="0.25"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1:49" ht="15.75" customHeight="1" x14ac:dyDescent="0.25"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1:49" ht="10.35" customHeight="1" x14ac:dyDescent="0.25"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1:49" ht="15.75" customHeight="1" x14ac:dyDescent="0.25"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90" spans="1:49" ht="7.35" customHeight="1" x14ac:dyDescent="0.25"/>
    <row r="191" spans="1:49" ht="15.75" customHeight="1" x14ac:dyDescent="0.25"/>
    <row r="192" spans="1:49" ht="17.850000000000001" customHeight="1" x14ac:dyDescent="0.25"/>
    <row r="193" ht="17.100000000000001" customHeight="1" x14ac:dyDescent="0.25"/>
    <row r="194" ht="7.7" customHeight="1" x14ac:dyDescent="0.25"/>
    <row r="195" ht="17.100000000000001" customHeight="1" x14ac:dyDescent="0.25"/>
    <row r="196" ht="17.100000000000001" customHeight="1" x14ac:dyDescent="0.25"/>
    <row r="197" ht="17.100000000000001" customHeight="1" x14ac:dyDescent="0.25"/>
    <row r="198" ht="8.85" customHeight="1" x14ac:dyDescent="0.25"/>
    <row r="199" ht="14.25" customHeight="1" x14ac:dyDescent="0.25"/>
    <row r="200" ht="16.5" customHeight="1" x14ac:dyDescent="0.25"/>
    <row r="201" ht="12.75" customHeight="1" x14ac:dyDescent="0.25"/>
    <row r="202" ht="11.1" customHeight="1" x14ac:dyDescent="0.25"/>
    <row r="203" ht="10.7" customHeight="1" x14ac:dyDescent="0.25"/>
    <row r="204" ht="14.1" customHeight="1" x14ac:dyDescent="0.25"/>
  </sheetData>
  <protectedRanges>
    <protectedRange sqref="A128:XFD136 A173:XFD176 I171:J172 L171:M172 O171:P172 R171:XFD172 C171:G172 A137:A172 C137:XFD170" name="範圍1"/>
  </protectedRanges>
  <mergeCells count="8"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1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吳姿盈</cp:lastModifiedBy>
  <cp:revision>74</cp:revision>
  <cp:lastPrinted>2025-10-15T07:15:40Z</cp:lastPrinted>
  <dcterms:created xsi:type="dcterms:W3CDTF">1998-09-21T15:00:50Z</dcterms:created>
  <dcterms:modified xsi:type="dcterms:W3CDTF">2025-11-17T02:55:33Z</dcterms:modified>
  <dc:language>zh-TW</dc:language>
</cp:coreProperties>
</file>