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b2\ias$\本國銀行\國家風險\國家風險-莊宜澄(11406-\11406季報\2.新聞稿\新聞稿及附表\"/>
    </mc:Choice>
  </mc:AlternateContent>
  <bookViews>
    <workbookView xWindow="0" yWindow="0" windowWidth="12705" windowHeight="11775" activeTab="1"/>
  </bookViews>
  <sheets>
    <sheet name="附表1" sheetId="33" r:id="rId1"/>
    <sheet name="附表2" sheetId="35" r:id="rId2"/>
    <sheet name="附表3" sheetId="34" r:id="rId3"/>
    <sheet name="附表4" sheetId="37" r:id="rId4"/>
  </sheets>
  <definedNames>
    <definedName name="_xlnm.Print_Area" localSheetId="0">附表1!$A$1:$G$12</definedName>
    <definedName name="_xlnm.Print_Area" localSheetId="1">附表2!$A$1:$I$21</definedName>
    <definedName name="_xlnm.Print_Area" localSheetId="2">附表3!$A$1:$G$13</definedName>
    <definedName name="_xlnm.Print_Area" localSheetId="3">附表4!$A$1:$I$19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35" l="1"/>
  <c r="E16" i="35"/>
  <c r="E15" i="35"/>
  <c r="E14" i="35"/>
  <c r="E13" i="35"/>
  <c r="B9" i="34" l="1"/>
  <c r="C9" i="34"/>
  <c r="F17" i="35" l="1"/>
  <c r="H17" i="35" s="1"/>
  <c r="C17" i="35" l="1"/>
  <c r="G16" i="37" l="1"/>
  <c r="F16" i="37"/>
  <c r="H16" i="35"/>
  <c r="I16" i="35"/>
  <c r="D17" i="35"/>
  <c r="G17" i="35" l="1"/>
  <c r="C16" i="37" l="1"/>
  <c r="D16" i="37"/>
  <c r="E15" i="37"/>
  <c r="E12" i="35" l="1"/>
  <c r="E11" i="35"/>
  <c r="E10" i="35"/>
  <c r="E9" i="35"/>
  <c r="E8" i="35"/>
  <c r="E7" i="35"/>
  <c r="E6" i="35"/>
  <c r="E14" i="37" l="1"/>
  <c r="E13" i="37"/>
  <c r="E12" i="37"/>
  <c r="E11" i="37"/>
  <c r="E10" i="37"/>
  <c r="E9" i="37"/>
  <c r="E8" i="37"/>
  <c r="E7" i="37"/>
  <c r="E6" i="37"/>
  <c r="B4" i="35" l="1"/>
  <c r="E4" i="35"/>
  <c r="B3" i="34" l="1"/>
  <c r="D3" i="34"/>
  <c r="H15" i="35"/>
  <c r="I15" i="35" s="1"/>
  <c r="I14" i="35"/>
  <c r="H13" i="35"/>
  <c r="I13" i="35" s="1"/>
  <c r="H12" i="35"/>
  <c r="I12" i="35" s="1"/>
  <c r="H11" i="35"/>
  <c r="I11" i="35" s="1"/>
  <c r="H10" i="35"/>
  <c r="I10" i="35" s="1"/>
  <c r="H9" i="35"/>
  <c r="I9" i="35" s="1"/>
  <c r="H8" i="35"/>
  <c r="I8" i="35" s="1"/>
  <c r="H7" i="35"/>
  <c r="I7" i="35" s="1"/>
  <c r="H6" i="35"/>
  <c r="I6" i="35" s="1"/>
  <c r="C9" i="33" l="1"/>
  <c r="E9" i="33"/>
  <c r="D9" i="34" l="1"/>
  <c r="D9" i="33"/>
  <c r="E9" i="34" l="1"/>
  <c r="E4" i="37" l="1"/>
  <c r="B4" i="37"/>
  <c r="F8" i="34" l="1"/>
  <c r="G8" i="34" s="1"/>
  <c r="B9" i="33"/>
  <c r="F9" i="33" s="1"/>
  <c r="F9" i="34" l="1"/>
  <c r="G9" i="34" s="1"/>
  <c r="G9" i="33" l="1"/>
  <c r="H7" i="37" l="1"/>
  <c r="I7" i="37" s="1"/>
  <c r="H8" i="37"/>
  <c r="I8" i="37" s="1"/>
  <c r="H9" i="37"/>
  <c r="I9" i="37" s="1"/>
  <c r="H10" i="37"/>
  <c r="I10" i="37" s="1"/>
  <c r="H11" i="37"/>
  <c r="I11" i="37" s="1"/>
  <c r="H12" i="37"/>
  <c r="I12" i="37" s="1"/>
  <c r="H13" i="37"/>
  <c r="I13" i="37" s="1"/>
  <c r="H14" i="37"/>
  <c r="I14" i="37" s="1"/>
  <c r="H15" i="37"/>
  <c r="I15" i="37" s="1"/>
  <c r="H6" i="37"/>
  <c r="I6" i="37" s="1"/>
  <c r="F6" i="34" l="1"/>
  <c r="F7" i="34"/>
  <c r="F5" i="34"/>
  <c r="G7" i="34" l="1"/>
  <c r="G6" i="34"/>
  <c r="G5" i="34"/>
  <c r="I17" i="35" l="1"/>
  <c r="H16" i="37" l="1"/>
  <c r="I16" i="37" s="1"/>
  <c r="G8" i="33"/>
  <c r="G6" i="33"/>
  <c r="G7" i="33" l="1"/>
  <c r="G5" i="33"/>
</calcChain>
</file>

<file path=xl/sharedStrings.xml><?xml version="1.0" encoding="utf-8"?>
<sst xmlns="http://schemas.openxmlformats.org/spreadsheetml/2006/main" count="91" uniqueCount="58">
  <si>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</si>
  <si>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</si>
  <si>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</si>
  <si>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</si>
  <si>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</si>
  <si>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</si>
  <si>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</si>
  <si>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</si>
  <si>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</si>
  <si>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</si>
  <si>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</si>
  <si>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</si>
  <si>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</si>
  <si>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</si>
  <si>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</si>
  <si>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</si>
  <si>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</si>
  <si>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</si>
  <si>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</si>
  <si>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</si>
  <si>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</si>
  <si>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2  </t>
    </r>
    <r>
      <rPr>
        <sz val="20"/>
        <rFont val="標楷體"/>
        <family val="4"/>
        <charset val="136"/>
      </rPr>
      <t>本國銀行外國債權交易對手基礎暴險餘額前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</si>
  <si>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</si>
  <si>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</si>
  <si>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</si>
  <si>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其他</t>
    <phoneticPr fontId="2" type="noConversion"/>
  </si>
  <si>
    <t>其他</t>
    <phoneticPr fontId="3" type="noConversion"/>
  </si>
  <si>
    <r>
      <rPr>
        <sz val="14"/>
        <rFont val="標楷體"/>
        <family val="4"/>
        <charset val="136"/>
      </rPr>
      <t>直接交易對手基礎暴險餘額　</t>
    </r>
    <phoneticPr fontId="3"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</si>
  <si>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</si>
  <si>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</si>
  <si>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</si>
  <si>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</si>
  <si>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</si>
  <si>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澳大利亞</t>
    </r>
    <r>
      <rPr>
        <sz val="14"/>
        <rFont val="Times New Roman"/>
        <family val="1"/>
      </rPr>
      <t>(Australia)</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</si>
  <si>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</si>
  <si>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</si>
  <si>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韓國</t>
    </r>
    <r>
      <rPr>
        <sz val="14"/>
        <rFont val="Times New Roman"/>
        <family val="1"/>
      </rPr>
      <t>(Korea)</t>
    </r>
  </si>
  <si>
    <r>
      <rPr>
        <sz val="14"/>
        <rFont val="標楷體"/>
        <family val="4"/>
        <charset val="136"/>
      </rPr>
      <t>法國</t>
    </r>
    <r>
      <rPr>
        <sz val="14"/>
        <rFont val="Times New Roman"/>
        <family val="1"/>
      </rPr>
      <t>(France)</t>
    </r>
  </si>
  <si>
    <r>
      <rPr>
        <sz val="14"/>
        <rFont val="標楷體"/>
        <family val="4"/>
        <charset val="136"/>
      </rPr>
      <t>前</t>
    </r>
    <r>
      <rPr>
        <sz val="14"/>
        <rFont val="Times New Roman"/>
        <family val="1"/>
      </rPr>
      <t>10</t>
    </r>
    <r>
      <rPr>
        <sz val="14"/>
        <rFont val="標楷體"/>
        <family val="4"/>
        <charset val="136"/>
      </rPr>
      <t>大合計</t>
    </r>
    <r>
      <rPr>
        <sz val="14"/>
        <rFont val="Times New Roman"/>
        <family val="1"/>
      </rPr>
      <t/>
    </r>
    <phoneticPr fontId="2" type="noConversion"/>
  </si>
  <si>
    <r>
      <t xml:space="preserve">        2.</t>
    </r>
    <r>
      <rPr>
        <sz val="11"/>
        <rFont val="標楷體"/>
        <family val="4"/>
        <charset val="136"/>
      </rPr>
      <t>美國、澳大利亞、法國及英國另包括其管轄之無人居住或小規模經濟及金融活動之屬地。</t>
    </r>
    <phoneticPr fontId="2" type="noConversion"/>
  </si>
  <si>
    <r>
      <t xml:space="preserve">        2.</t>
    </r>
    <r>
      <rPr>
        <sz val="11"/>
        <rFont val="標楷體"/>
        <family val="4"/>
        <charset val="136"/>
      </rPr>
      <t>美國、澳大利亞、英國及法國另包括其管轄之無人居住或小規模經濟及金融活動之屬地。</t>
    </r>
    <phoneticPr fontId="2" type="noConversion"/>
  </si>
  <si>
    <r>
      <t xml:space="preserve">        3.</t>
    </r>
    <r>
      <rPr>
        <sz val="11"/>
        <rFont val="標楷體"/>
        <family val="4"/>
        <charset val="136"/>
      </rPr>
      <t>「最終債務人」</t>
    </r>
    <r>
      <rPr>
        <sz val="12"/>
        <rFont val="標楷體"/>
        <family val="4"/>
        <charset val="136"/>
      </rPr>
      <t>係指當直接交易對手無法依約償付債務時，依法負有不可撤銷之代償義務者。</t>
    </r>
    <phoneticPr fontId="3" type="noConversion"/>
  </si>
  <si>
    <t>114.3.31</t>
    <phoneticPr fontId="3" type="noConversion"/>
  </si>
  <si>
    <r>
      <rPr>
        <sz val="14"/>
        <color rgb="FF000000"/>
        <rFont val="標楷體"/>
        <family val="4"/>
        <charset val="136"/>
      </rPr>
      <t>美國</t>
    </r>
    <r>
      <rPr>
        <sz val="14"/>
        <color rgb="FF000000"/>
        <rFont val="Times New Roman"/>
        <family val="1"/>
      </rPr>
      <t>(United States)</t>
    </r>
  </si>
  <si>
    <r>
      <rPr>
        <sz val="14"/>
        <color rgb="FF000000"/>
        <rFont val="標楷體"/>
        <family val="4"/>
        <charset val="136"/>
      </rPr>
      <t>盧森堡</t>
    </r>
    <r>
      <rPr>
        <sz val="14"/>
        <color rgb="FF000000"/>
        <rFont val="Times New Roman"/>
        <family val="1"/>
      </rPr>
      <t>(Luxembourg)</t>
    </r>
  </si>
  <si>
    <r>
      <rPr>
        <sz val="14"/>
        <color rgb="FF000000"/>
        <rFont val="標楷體"/>
        <family val="4"/>
        <charset val="136"/>
      </rPr>
      <t>澳大利亞</t>
    </r>
    <r>
      <rPr>
        <sz val="14"/>
        <color rgb="FF000000"/>
        <rFont val="Times New Roman"/>
        <family val="1"/>
      </rPr>
      <t>(Australia)</t>
    </r>
  </si>
  <si>
    <r>
      <rPr>
        <sz val="14"/>
        <color rgb="FF000000"/>
        <rFont val="標楷體"/>
        <family val="4"/>
        <charset val="136"/>
      </rPr>
      <t>日本</t>
    </r>
    <r>
      <rPr>
        <sz val="14"/>
        <color rgb="FF000000"/>
        <rFont val="Times New Roman"/>
        <family val="1"/>
      </rPr>
      <t>(Japan)</t>
    </r>
  </si>
  <si>
    <r>
      <rPr>
        <sz val="14"/>
        <color rgb="FF000000"/>
        <rFont val="標楷體"/>
        <family val="4"/>
        <charset val="136"/>
      </rPr>
      <t>香港</t>
    </r>
    <r>
      <rPr>
        <sz val="14"/>
        <color rgb="FF000000"/>
        <rFont val="Times New Roman"/>
        <family val="1"/>
      </rPr>
      <t>(Hong Kong SAR)</t>
    </r>
  </si>
  <si>
    <r>
      <rPr>
        <sz val="14"/>
        <color rgb="FF000000"/>
        <rFont val="標楷體"/>
        <family val="4"/>
        <charset val="136"/>
      </rPr>
      <t>英國</t>
    </r>
    <r>
      <rPr>
        <sz val="14"/>
        <color rgb="FF000000"/>
        <rFont val="Times New Roman"/>
        <family val="1"/>
      </rPr>
      <t>(United Kingdom)</t>
    </r>
  </si>
  <si>
    <r>
      <rPr>
        <sz val="14"/>
        <color rgb="FF000000"/>
        <rFont val="標楷體"/>
        <family val="4"/>
        <charset val="136"/>
      </rPr>
      <t>新加坡</t>
    </r>
    <r>
      <rPr>
        <sz val="14"/>
        <color rgb="FF000000"/>
        <rFont val="Times New Roman"/>
        <family val="1"/>
      </rPr>
      <t>(Singapore)</t>
    </r>
  </si>
  <si>
    <r>
      <rPr>
        <sz val="14"/>
        <color rgb="FF000000"/>
        <rFont val="標楷體"/>
        <family val="4"/>
        <charset val="136"/>
      </rPr>
      <t>法國</t>
    </r>
    <r>
      <rPr>
        <sz val="14"/>
        <color rgb="FF000000"/>
        <rFont val="Times New Roman"/>
        <family val="1"/>
      </rPr>
      <t>(France)(</t>
    </r>
    <r>
      <rPr>
        <sz val="14"/>
        <color rgb="FF000000"/>
        <rFont val="標楷體"/>
        <family val="4"/>
        <charset val="136"/>
      </rPr>
      <t>註</t>
    </r>
    <r>
      <rPr>
        <sz val="14"/>
        <color rgb="FF000000"/>
        <rFont val="Times New Roman"/>
        <family val="1"/>
      </rPr>
      <t>3)</t>
    </r>
  </si>
  <si>
    <r>
      <rPr>
        <sz val="14"/>
        <color rgb="FF000000"/>
        <rFont val="標楷體"/>
        <family val="4"/>
        <charset val="136"/>
      </rPr>
      <t>越南</t>
    </r>
    <r>
      <rPr>
        <sz val="14"/>
        <color rgb="FF000000"/>
        <rFont val="Times New Roman"/>
        <family val="1"/>
      </rPr>
      <t>(Vietnam)</t>
    </r>
  </si>
  <si>
    <r>
      <rPr>
        <sz val="14"/>
        <color rgb="FF000000"/>
        <rFont val="標楷體"/>
        <family val="4"/>
        <charset val="136"/>
      </rPr>
      <t>韓國</t>
    </r>
    <r>
      <rPr>
        <sz val="14"/>
        <color rgb="FF000000"/>
        <rFont val="Times New Roman"/>
        <family val="1"/>
      </rPr>
      <t>(Korea)(</t>
    </r>
    <r>
      <rPr>
        <sz val="14"/>
        <color rgb="FF000000"/>
        <rFont val="標楷體"/>
        <family val="4"/>
        <charset val="136"/>
      </rPr>
      <t>註</t>
    </r>
    <r>
      <rPr>
        <sz val="14"/>
        <color rgb="FF000000"/>
        <rFont val="Times New Roman"/>
        <family val="1"/>
      </rPr>
      <t>3)</t>
    </r>
  </si>
  <si>
    <r>
      <rPr>
        <sz val="14"/>
        <color rgb="FF000000"/>
        <rFont val="標楷體"/>
        <family val="4"/>
        <charset val="136"/>
      </rPr>
      <t>中國大陸</t>
    </r>
    <r>
      <rPr>
        <sz val="14"/>
        <color rgb="FF000000"/>
        <rFont val="Times New Roman"/>
        <family val="1"/>
      </rPr>
      <t>(Mainland China)</t>
    </r>
    <phoneticPr fontId="2" type="noConversion"/>
  </si>
  <si>
    <t>114.6.30</t>
    <phoneticPr fontId="3" type="noConversion"/>
  </si>
  <si>
    <r>
      <t xml:space="preserve">        3.</t>
    </r>
    <r>
      <rPr>
        <sz val="11"/>
        <rFont val="標楷體"/>
        <family val="4"/>
        <charset val="136"/>
      </rPr>
      <t>前</t>
    </r>
    <r>
      <rPr>
        <sz val="11"/>
        <rFont val="Times New Roman"/>
        <family val="1"/>
      </rPr>
      <t>10</t>
    </r>
    <r>
      <rPr>
        <sz val="11"/>
        <rFont val="標楷體"/>
        <family val="4"/>
        <charset val="136"/>
      </rPr>
      <t>大合計數，</t>
    </r>
    <r>
      <rPr>
        <sz val="11"/>
        <rFont val="Times New Roman"/>
        <family val="1"/>
      </rPr>
      <t>114</t>
    </r>
    <r>
      <rPr>
        <sz val="11"/>
        <rFont val="標楷體"/>
        <family val="4"/>
        <charset val="136"/>
      </rPr>
      <t>年</t>
    </r>
    <r>
      <rPr>
        <sz val="11"/>
        <rFont val="Times New Roman"/>
        <family val="1"/>
      </rPr>
      <t>6</t>
    </r>
    <r>
      <rPr>
        <sz val="11"/>
        <rFont val="標楷體"/>
        <family val="4"/>
        <charset val="136"/>
      </rPr>
      <t>月底不含韓國，</t>
    </r>
    <r>
      <rPr>
        <sz val="11"/>
        <rFont val="Times New Roman"/>
        <family val="1"/>
      </rPr>
      <t>114</t>
    </r>
    <r>
      <rPr>
        <sz val="11"/>
        <rFont val="標楷體"/>
        <family val="4"/>
        <charset val="136"/>
      </rPr>
      <t>年</t>
    </r>
    <r>
      <rPr>
        <sz val="11"/>
        <rFont val="Times New Roman"/>
        <family val="1"/>
      </rPr>
      <t>3</t>
    </r>
    <r>
      <rPr>
        <sz val="11"/>
        <rFont val="標楷體"/>
        <family val="4"/>
        <charset val="136"/>
      </rPr>
      <t>月底不含法國。</t>
    </r>
    <phoneticPr fontId="2" type="noConversion"/>
  </si>
  <si>
    <r>
      <rPr>
        <sz val="14"/>
        <rFont val="標楷體"/>
        <family val="4"/>
        <charset val="136"/>
      </rPr>
      <t>印度</t>
    </r>
    <r>
      <rPr>
        <sz val="14"/>
        <rFont val="Times New Roman"/>
        <family val="1"/>
      </rPr>
      <t>(India)</t>
    </r>
    <phoneticPr fontId="2" type="noConversion"/>
  </si>
  <si>
    <r>
      <rPr>
        <sz val="14"/>
        <rFont val="標楷體"/>
        <family val="4"/>
        <charset val="136"/>
      </rPr>
      <t>英國</t>
    </r>
    <r>
      <rPr>
        <sz val="14"/>
        <rFont val="Times New Roman"/>
        <family val="1"/>
      </rPr>
      <t>(United Kingdom)</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</si>
</sst>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 numFmtId="181" formatCode="#,##0.00_ ;[Red]\-#,##0.00\ "/>
    <numFmt numFmtId="182" formatCode="#,##0_);[Red]\(#,##0\)"/>
    <numFmt numFmtId="183" formatCode="#,##0&quot; &quot;;[Red]&quot;(&quot;#,##0&quot;)&quot;"/>
  </numFmts>
  <fonts count="16">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
      <sz val="14"/>
      <color rgb="FF000000"/>
      <name val="Times New Roman"/>
      <family val="1"/>
    </font>
    <font>
      <sz val="14"/>
      <color rgb="FF000000"/>
      <name val="標楷體"/>
      <family val="4"/>
      <charset val="136"/>
    </font>
  </fonts>
  <fills count="7">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lightGray">
        <bgColor rgb="FFDDDDDD"/>
      </patternFill>
    </fill>
    <fill>
      <patternFill patternType="lightGray"/>
    </fill>
    <fill>
      <patternFill patternType="solid">
        <fgColor rgb="FFDDDDDD"/>
        <bgColor rgb="FFDDDDDD"/>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86">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10" fillId="0" borderId="0" xfId="2" applyFont="1" applyFill="1" applyAlignment="1">
      <alignment horizontal="righ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8" fontId="10" fillId="0" borderId="0" xfId="3" applyNumberFormat="1" applyFont="1" applyFill="1">
      <alignment vertical="center"/>
    </xf>
    <xf numFmtId="180" fontId="10" fillId="0" borderId="0" xfId="1" applyNumberFormat="1" applyFont="1" applyFill="1">
      <alignment vertical="center"/>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177" fontId="10" fillId="0" borderId="8" xfId="0" applyNumberFormat="1" applyFont="1" applyFill="1" applyBorder="1">
      <alignment vertical="center"/>
    </xf>
    <xf numFmtId="177" fontId="10" fillId="0" borderId="8" xfId="0" applyNumberFormat="1" applyFont="1" applyFill="1" applyBorder="1" applyAlignment="1">
      <alignment horizontal="right" vertical="center"/>
    </xf>
    <xf numFmtId="0" fontId="10" fillId="3" borderId="8" xfId="0" applyFont="1" applyFill="1" applyBorder="1" applyAlignment="1">
      <alignment vertical="center" wrapText="1"/>
    </xf>
    <xf numFmtId="177" fontId="10" fillId="3" borderId="8" xfId="0" applyNumberFormat="1" applyFont="1" applyFill="1" applyBorder="1">
      <alignment vertical="center"/>
    </xf>
    <xf numFmtId="177" fontId="10" fillId="3" borderId="8" xfId="0" applyNumberFormat="1" applyFont="1" applyFill="1" applyBorder="1" applyAlignment="1">
      <alignment horizontal="right" vertical="center"/>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0" fontId="11" fillId="0" borderId="7" xfId="2" applyFont="1" applyFill="1" applyBorder="1" applyAlignment="1">
      <alignment vertical="center" wrapText="1"/>
    </xf>
    <xf numFmtId="0" fontId="11" fillId="0" borderId="6" xfId="2" applyFont="1" applyBorder="1" applyAlignment="1">
      <alignment vertical="center" wrapText="1"/>
    </xf>
    <xf numFmtId="0" fontId="10" fillId="0" borderId="3" xfId="2" applyFont="1" applyFill="1" applyBorder="1" applyAlignment="1">
      <alignment horizontal="center" vertical="center" wrapText="1"/>
    </xf>
    <xf numFmtId="43" fontId="10" fillId="3" borderId="8" xfId="1" applyFont="1" applyFill="1" applyBorder="1">
      <alignment vertical="center"/>
    </xf>
    <xf numFmtId="177" fontId="10" fillId="2" borderId="8" xfId="0" applyNumberFormat="1" applyFont="1" applyFill="1" applyBorder="1">
      <alignment vertical="center"/>
    </xf>
    <xf numFmtId="43" fontId="10" fillId="3" borderId="8" xfId="1" applyNumberFormat="1" applyFont="1" applyFill="1" applyBorder="1">
      <alignment vertical="center"/>
    </xf>
    <xf numFmtId="43" fontId="10" fillId="0" borderId="8" xfId="1" applyNumberFormat="1" applyFont="1" applyBorder="1">
      <alignment vertical="center"/>
    </xf>
    <xf numFmtId="0" fontId="10" fillId="3" borderId="8" xfId="0" applyFont="1" applyFill="1" applyBorder="1" applyAlignment="1">
      <alignment horizontal="center" vertical="center" wrapText="1"/>
    </xf>
    <xf numFmtId="0" fontId="10" fillId="0" borderId="2" xfId="2" applyFont="1" applyFill="1" applyBorder="1" applyAlignment="1">
      <alignment vertical="center" wrapText="1"/>
    </xf>
    <xf numFmtId="0" fontId="10" fillId="0" borderId="11" xfId="2" applyFont="1" applyFill="1" applyBorder="1" applyAlignment="1">
      <alignment vertical="center" wrapText="1"/>
    </xf>
    <xf numFmtId="43" fontId="10" fillId="0" borderId="8" xfId="1" applyNumberFormat="1" applyFont="1" applyFill="1" applyBorder="1">
      <alignment vertical="center"/>
    </xf>
    <xf numFmtId="177" fontId="10" fillId="0" borderId="0" xfId="2" applyNumberFormat="1" applyFont="1" applyFill="1">
      <alignment vertical="center"/>
    </xf>
    <xf numFmtId="177" fontId="10" fillId="0" borderId="8" xfId="0" applyNumberFormat="1" applyFont="1" applyBorder="1">
      <alignment vertical="center"/>
    </xf>
    <xf numFmtId="177" fontId="10" fillId="0" borderId="8" xfId="1" applyNumberFormat="1" applyFont="1" applyBorder="1">
      <alignment vertical="center"/>
    </xf>
    <xf numFmtId="181" fontId="10" fillId="0" borderId="0" xfId="0" applyNumberFormat="1" applyFont="1">
      <alignment vertical="center"/>
    </xf>
    <xf numFmtId="177" fontId="10" fillId="0" borderId="8" xfId="2" applyNumberFormat="1" applyFont="1" applyFill="1" applyBorder="1">
      <alignment vertical="center"/>
    </xf>
    <xf numFmtId="177" fontId="10" fillId="0" borderId="2" xfId="2" applyNumberFormat="1" applyFont="1" applyFill="1" applyBorder="1">
      <alignment vertical="center"/>
    </xf>
    <xf numFmtId="177" fontId="10" fillId="0" borderId="11" xfId="2" applyNumberFormat="1" applyFont="1" applyFill="1" applyBorder="1">
      <alignment vertical="center"/>
    </xf>
    <xf numFmtId="177" fontId="10" fillId="0" borderId="7" xfId="2" applyNumberFormat="1" applyFont="1" applyFill="1" applyBorder="1">
      <alignment vertical="center"/>
    </xf>
    <xf numFmtId="177" fontId="10" fillId="0" borderId="8" xfId="1" applyNumberFormat="1" applyFont="1" applyFill="1" applyBorder="1">
      <alignment vertical="center"/>
    </xf>
    <xf numFmtId="0" fontId="10" fillId="0" borderId="0" xfId="0" applyFont="1" applyFill="1">
      <alignment vertical="center"/>
    </xf>
    <xf numFmtId="182" fontId="10" fillId="0" borderId="8" xfId="0" applyNumberFormat="1" applyFont="1" applyBorder="1" applyAlignment="1">
      <alignment horizontal="left" vertical="center" wrapText="1"/>
    </xf>
    <xf numFmtId="0" fontId="10" fillId="4" borderId="8" xfId="0" applyFont="1" applyFill="1" applyBorder="1" applyAlignment="1">
      <alignment horizontal="center" vertical="center" wrapText="1"/>
    </xf>
    <xf numFmtId="43" fontId="10" fillId="5" borderId="8" xfId="1" applyNumberFormat="1" applyFont="1" applyFill="1" applyBorder="1">
      <alignment vertical="center"/>
    </xf>
    <xf numFmtId="177" fontId="10" fillId="5" borderId="8" xfId="0" applyNumberFormat="1" applyFont="1" applyFill="1" applyBorder="1">
      <alignment vertical="center"/>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0" fillId="0" borderId="3" xfId="2" applyNumberFormat="1" applyFont="1" applyFill="1" applyBorder="1" applyAlignment="1">
      <alignment horizontal="center" vertical="center" wrapText="1"/>
    </xf>
    <xf numFmtId="44" fontId="10" fillId="0" borderId="5" xfId="2" applyNumberFormat="1" applyFont="1" applyFill="1" applyBorder="1" applyAlignment="1">
      <alignment horizontal="center" vertical="center" wrapText="1"/>
    </xf>
    <xf numFmtId="0" fontId="4" fillId="0" borderId="1" xfId="0" applyFont="1" applyBorder="1" applyAlignment="1">
      <alignment horizontal="right"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3" xfId="0" applyNumberFormat="1" applyFont="1" applyBorder="1" applyAlignment="1">
      <alignment horizontal="center"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44" fontId="13"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0" fillId="0" borderId="1" xfId="2" applyFont="1" applyFill="1" applyBorder="1" applyAlignment="1">
      <alignment horizontal="right" vertical="center"/>
    </xf>
    <xf numFmtId="0" fontId="14" fillId="0" borderId="14" xfId="0" applyFont="1" applyFill="1" applyBorder="1" applyAlignment="1">
      <alignment vertical="center" wrapText="1"/>
    </xf>
    <xf numFmtId="183" fontId="14" fillId="0" borderId="14" xfId="0" applyNumberFormat="1" applyFont="1" applyBorder="1" applyAlignment="1">
      <alignment horizontal="left" vertical="center" wrapText="1"/>
    </xf>
    <xf numFmtId="0" fontId="14" fillId="6" borderId="14" xfId="0" applyFont="1" applyFill="1" applyBorder="1" applyAlignment="1">
      <alignment vertical="center" wrapText="1"/>
    </xf>
  </cellXfs>
  <cellStyles count="5">
    <cellStyle name="一般" xfId="0" builtinId="0"/>
    <cellStyle name="一般 2" xfId="2"/>
    <cellStyle name="千分位" xfId="1" builtinId="3"/>
    <cellStyle name="千分位 2" xfId="4"/>
    <cellStyle name="百分比 2" xfId="3"/>
  </cellStyles>
  <dxfs count="0"/>
  <tableStyles count="0" defaultTableStyle="TableStyleMedium2" defaultPivotStyle="PivotStyleLight16"/>
  <colors>
    <mruColors>
      <color rgb="FFDDDDD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zoomScaleNormal="100" workbookViewId="0">
      <selection activeCell="D4" sqref="D4"/>
    </sheetView>
  </sheetViews>
  <sheetFormatPr defaultColWidth="9" defaultRowHeight="15.75"/>
  <cols>
    <col min="1" max="1" width="26.625" style="3" customWidth="1"/>
    <col min="2" max="2" width="20.625" style="3" customWidth="1"/>
    <col min="3" max="3" width="12.125" style="3" customWidth="1"/>
    <col min="4" max="4" width="20.625" style="3" customWidth="1"/>
    <col min="5" max="5" width="12.125" style="3" customWidth="1"/>
    <col min="6" max="6" width="20.625" style="3" customWidth="1"/>
    <col min="7" max="7" width="12.125" style="3" customWidth="1"/>
    <col min="8" max="9" width="9" style="3"/>
    <col min="10" max="10" width="12.625" style="3" bestFit="1" customWidth="1"/>
    <col min="11" max="16384" width="9" style="3"/>
  </cols>
  <sheetData>
    <row r="1" spans="1:10" ht="53.25" customHeight="1">
      <c r="A1" s="61" t="s">
        <v>20</v>
      </c>
      <c r="B1" s="61"/>
      <c r="C1" s="61"/>
      <c r="D1" s="61"/>
      <c r="E1" s="61"/>
      <c r="F1" s="61"/>
      <c r="G1" s="61"/>
    </row>
    <row r="2" spans="1:10" ht="20.100000000000001" customHeight="1">
      <c r="G2" s="13" t="s">
        <v>28</v>
      </c>
    </row>
    <row r="3" spans="1:10" s="18" customFormat="1" ht="27" customHeight="1">
      <c r="A3" s="62" t="s">
        <v>6</v>
      </c>
      <c r="B3" s="64" t="s">
        <v>54</v>
      </c>
      <c r="C3" s="65"/>
      <c r="D3" s="64" t="s">
        <v>42</v>
      </c>
      <c r="E3" s="65"/>
      <c r="F3" s="59" t="s">
        <v>0</v>
      </c>
      <c r="G3" s="60"/>
    </row>
    <row r="4" spans="1:10" s="18" customFormat="1" ht="27" customHeight="1">
      <c r="A4" s="63"/>
      <c r="B4" s="4" t="s">
        <v>1</v>
      </c>
      <c r="C4" s="4" t="s">
        <v>2</v>
      </c>
      <c r="D4" s="4" t="s">
        <v>1</v>
      </c>
      <c r="E4" s="16" t="s">
        <v>2</v>
      </c>
      <c r="F4" s="8" t="s">
        <v>1</v>
      </c>
      <c r="G4" s="4" t="s">
        <v>3</v>
      </c>
    </row>
    <row r="5" spans="1:10" s="18" customFormat="1" ht="33" customHeight="1">
      <c r="A5" s="42" t="s">
        <v>8</v>
      </c>
      <c r="B5" s="45">
        <v>1784.31</v>
      </c>
      <c r="C5" s="50">
        <v>27.53</v>
      </c>
      <c r="D5" s="45">
        <v>1689.8</v>
      </c>
      <c r="E5" s="50">
        <v>27.52</v>
      </c>
      <c r="F5" s="45">
        <v>94.509999999999991</v>
      </c>
      <c r="G5" s="50">
        <f>IF(D5=0,"_",ROUND(F5/D5*100,2))</f>
        <v>5.59</v>
      </c>
      <c r="H5" s="19"/>
      <c r="J5" s="20"/>
    </row>
    <row r="6" spans="1:10" s="18" customFormat="1" ht="33" customHeight="1">
      <c r="A6" s="43" t="s">
        <v>9</v>
      </c>
      <c r="B6" s="45">
        <v>895.82</v>
      </c>
      <c r="C6" s="51">
        <v>13.82</v>
      </c>
      <c r="D6" s="45">
        <v>787.59</v>
      </c>
      <c r="E6" s="51">
        <v>12.83</v>
      </c>
      <c r="F6" s="45">
        <v>108.23000000000002</v>
      </c>
      <c r="G6" s="51">
        <f>IF(D6=0,"_",ROUND(F6/D6*100,2))</f>
        <v>13.74</v>
      </c>
      <c r="H6" s="19"/>
    </row>
    <row r="7" spans="1:10" s="18" customFormat="1" ht="33" customHeight="1">
      <c r="A7" s="43" t="s">
        <v>10</v>
      </c>
      <c r="B7" s="45">
        <v>3724.41</v>
      </c>
      <c r="C7" s="51">
        <v>57.46</v>
      </c>
      <c r="D7" s="45">
        <v>3580.65</v>
      </c>
      <c r="E7" s="51">
        <v>58.32</v>
      </c>
      <c r="F7" s="45">
        <v>143.75999999999976</v>
      </c>
      <c r="G7" s="51">
        <f>IF(D7=0,"_",ROUND(F7/D7*100,2))</f>
        <v>4.01</v>
      </c>
      <c r="H7" s="19"/>
    </row>
    <row r="8" spans="1:10" s="18" customFormat="1" ht="33" customHeight="1">
      <c r="A8" s="34" t="s">
        <v>26</v>
      </c>
      <c r="B8" s="45">
        <v>77.290000000000006</v>
      </c>
      <c r="C8" s="52">
        <v>1.19</v>
      </c>
      <c r="D8" s="45">
        <v>81.75</v>
      </c>
      <c r="E8" s="52">
        <v>1.33</v>
      </c>
      <c r="F8" s="45">
        <v>-4.4599999999999937</v>
      </c>
      <c r="G8" s="52">
        <f>IF(D8=0,"_",ROUND(F8/D8*100,2))</f>
        <v>-5.46</v>
      </c>
      <c r="H8" s="19"/>
    </row>
    <row r="9" spans="1:10" s="18" customFormat="1" ht="33" customHeight="1">
      <c r="A9" s="4" t="s">
        <v>11</v>
      </c>
      <c r="B9" s="49">
        <f>SUM(B5:B8)</f>
        <v>6481.83</v>
      </c>
      <c r="C9" s="49">
        <f>SUM(C5:C8)</f>
        <v>100</v>
      </c>
      <c r="D9" s="49">
        <f>SUM(D5:D8)</f>
        <v>6139.79</v>
      </c>
      <c r="E9" s="49">
        <f>SUM(E5:E8)</f>
        <v>100</v>
      </c>
      <c r="F9" s="49">
        <f>B9-D9</f>
        <v>342.03999999999996</v>
      </c>
      <c r="G9" s="49">
        <f>IF(D9=0,"_",ROUND(F9/D9*100,2))</f>
        <v>5.57</v>
      </c>
    </row>
    <row r="10" spans="1:10" ht="15.75" customHeight="1">
      <c r="A10" s="1" t="s">
        <v>4</v>
      </c>
    </row>
    <row r="11" spans="1:10" ht="15.75" customHeight="1">
      <c r="A11" s="1" t="s">
        <v>19</v>
      </c>
    </row>
    <row r="12" spans="1:10" ht="15.75" customHeight="1">
      <c r="A12" s="1"/>
      <c r="B12" s="5"/>
    </row>
  </sheetData>
  <mergeCells count="5">
    <mergeCell ref="F3:G3"/>
    <mergeCell ref="A1:G1"/>
    <mergeCell ref="A3:A4"/>
    <mergeCell ref="B3:C3"/>
    <mergeCell ref="D3:E3"/>
  </mergeCells>
  <phoneticPr fontId="2" type="noConversion"/>
  <printOptions horizontalCentered="1"/>
  <pageMargins left="0.39370078740157483" right="0.39370078740157483"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tabSelected="1" topLeftCell="B4" zoomScaleNormal="100" zoomScaleSheetLayoutView="100" workbookViewId="0">
      <selection activeCell="H15" sqref="H15"/>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0" s="2" customFormat="1" ht="36" customHeight="1">
      <c r="A1" s="67" t="s">
        <v>21</v>
      </c>
      <c r="B1" s="67"/>
      <c r="C1" s="67"/>
      <c r="D1" s="67"/>
      <c r="E1" s="67"/>
      <c r="F1" s="67"/>
      <c r="G1" s="67"/>
      <c r="H1" s="67"/>
      <c r="I1" s="67"/>
    </row>
    <row r="2" spans="1:10" ht="20.100000000000001" customHeight="1">
      <c r="A2" s="66" t="s">
        <v>29</v>
      </c>
      <c r="B2" s="66"/>
      <c r="C2" s="66"/>
      <c r="D2" s="66"/>
      <c r="E2" s="66"/>
      <c r="F2" s="66"/>
      <c r="G2" s="66"/>
      <c r="H2" s="66"/>
      <c r="I2" s="66"/>
    </row>
    <row r="3" spans="1:10" s="21" customFormat="1" ht="20.100000000000001" customHeight="1">
      <c r="A3" s="68" t="s">
        <v>12</v>
      </c>
      <c r="B3" s="71" t="s">
        <v>27</v>
      </c>
      <c r="C3" s="72"/>
      <c r="D3" s="72"/>
      <c r="E3" s="72"/>
      <c r="F3" s="72"/>
      <c r="G3" s="72"/>
      <c r="H3" s="72"/>
      <c r="I3" s="73"/>
    </row>
    <row r="4" spans="1:10" s="21" customFormat="1" ht="20.100000000000001" customHeight="1">
      <c r="A4" s="69"/>
      <c r="B4" s="74" t="str">
        <f>附表1!B3</f>
        <v>114.6.30</v>
      </c>
      <c r="C4" s="72"/>
      <c r="D4" s="73"/>
      <c r="E4" s="74" t="str">
        <f>附表1!D3</f>
        <v>114.3.31</v>
      </c>
      <c r="F4" s="72"/>
      <c r="G4" s="73"/>
      <c r="H4" s="71" t="s">
        <v>13</v>
      </c>
      <c r="I4" s="73"/>
    </row>
    <row r="5" spans="1:10" s="21" customFormat="1" ht="20.100000000000001" customHeight="1">
      <c r="A5" s="70"/>
      <c r="B5" s="22" t="s">
        <v>14</v>
      </c>
      <c r="C5" s="22" t="s">
        <v>15</v>
      </c>
      <c r="D5" s="23" t="s">
        <v>2</v>
      </c>
      <c r="E5" s="22" t="s">
        <v>14</v>
      </c>
      <c r="F5" s="22" t="s">
        <v>15</v>
      </c>
      <c r="G5" s="23" t="s">
        <v>2</v>
      </c>
      <c r="H5" s="22" t="s">
        <v>15</v>
      </c>
      <c r="I5" s="23" t="s">
        <v>3</v>
      </c>
    </row>
    <row r="6" spans="1:10" s="21" customFormat="1" ht="32.1" customHeight="1">
      <c r="A6" s="83" t="s">
        <v>43</v>
      </c>
      <c r="B6" s="25">
        <v>1</v>
      </c>
      <c r="C6" s="46">
        <v>1948.7</v>
      </c>
      <c r="D6" s="26">
        <v>30.06</v>
      </c>
      <c r="E6" s="25">
        <f t="shared" ref="E6:E16" si="0">RANK(F6,$F$6:$F$15)</f>
        <v>1</v>
      </c>
      <c r="F6" s="47">
        <v>1800.66</v>
      </c>
      <c r="G6" s="26">
        <v>29.33</v>
      </c>
      <c r="H6" s="26">
        <f>C6-F6</f>
        <v>148.03999999999996</v>
      </c>
      <c r="I6" s="27">
        <f t="shared" ref="I6:I16" si="1">IF(F6=0,"_",ROUND(H6/F6*100,2))</f>
        <v>8.2200000000000006</v>
      </c>
      <c r="J6" s="48"/>
    </row>
    <row r="7" spans="1:10" s="21" customFormat="1" ht="32.1" customHeight="1">
      <c r="A7" s="83" t="s">
        <v>53</v>
      </c>
      <c r="B7" s="41">
        <v>2</v>
      </c>
      <c r="C7" s="46">
        <v>484.96</v>
      </c>
      <c r="D7" s="26">
        <v>7.48</v>
      </c>
      <c r="E7" s="41">
        <f t="shared" si="0"/>
        <v>3</v>
      </c>
      <c r="F7" s="47">
        <v>461.18</v>
      </c>
      <c r="G7" s="26">
        <v>7.51</v>
      </c>
      <c r="H7" s="26">
        <f t="shared" ref="H7:H16" si="2">C7-F7</f>
        <v>23.779999999999973</v>
      </c>
      <c r="I7" s="27">
        <f t="shared" si="1"/>
        <v>5.16</v>
      </c>
      <c r="J7" s="48"/>
    </row>
    <row r="8" spans="1:10" s="21" customFormat="1" ht="32.1" customHeight="1">
      <c r="A8" s="84" t="s">
        <v>44</v>
      </c>
      <c r="B8" s="41">
        <v>3</v>
      </c>
      <c r="C8" s="46">
        <v>480.61</v>
      </c>
      <c r="D8" s="26">
        <v>7.42</v>
      </c>
      <c r="E8" s="41">
        <f t="shared" si="0"/>
        <v>2</v>
      </c>
      <c r="F8" s="47">
        <v>461.25</v>
      </c>
      <c r="G8" s="26">
        <v>7.51</v>
      </c>
      <c r="H8" s="26">
        <f t="shared" si="2"/>
        <v>19.360000000000014</v>
      </c>
      <c r="I8" s="27">
        <f t="shared" si="1"/>
        <v>4.2</v>
      </c>
      <c r="J8" s="48"/>
    </row>
    <row r="9" spans="1:10" s="21" customFormat="1" ht="32.1" customHeight="1">
      <c r="A9" s="83" t="s">
        <v>45</v>
      </c>
      <c r="B9" s="25">
        <v>4</v>
      </c>
      <c r="C9" s="46">
        <v>402.23</v>
      </c>
      <c r="D9" s="26">
        <v>6.21</v>
      </c>
      <c r="E9" s="25">
        <f t="shared" si="0"/>
        <v>4</v>
      </c>
      <c r="F9" s="47">
        <v>387.9</v>
      </c>
      <c r="G9" s="26">
        <v>6.32</v>
      </c>
      <c r="H9" s="26">
        <f t="shared" si="2"/>
        <v>14.330000000000041</v>
      </c>
      <c r="I9" s="27">
        <f t="shared" si="1"/>
        <v>3.69</v>
      </c>
      <c r="J9" s="48"/>
    </row>
    <row r="10" spans="1:10" s="21" customFormat="1" ht="32.1" customHeight="1">
      <c r="A10" s="83" t="s">
        <v>46</v>
      </c>
      <c r="B10" s="25">
        <v>5</v>
      </c>
      <c r="C10" s="26">
        <v>372.55</v>
      </c>
      <c r="D10" s="26">
        <v>5.75</v>
      </c>
      <c r="E10" s="25">
        <f t="shared" si="0"/>
        <v>5</v>
      </c>
      <c r="F10" s="47">
        <v>335.28</v>
      </c>
      <c r="G10" s="26">
        <v>5.46</v>
      </c>
      <c r="H10" s="26">
        <f t="shared" si="2"/>
        <v>37.270000000000039</v>
      </c>
      <c r="I10" s="27">
        <f t="shared" si="1"/>
        <v>11.12</v>
      </c>
      <c r="J10" s="48"/>
    </row>
    <row r="11" spans="1:10" s="21" customFormat="1" ht="32.1" customHeight="1">
      <c r="A11" s="83" t="s">
        <v>47</v>
      </c>
      <c r="B11" s="25">
        <v>6</v>
      </c>
      <c r="C11" s="26">
        <v>322.89999999999998</v>
      </c>
      <c r="D11" s="26">
        <v>4.9800000000000004</v>
      </c>
      <c r="E11" s="25">
        <f t="shared" si="0"/>
        <v>6</v>
      </c>
      <c r="F11" s="47">
        <v>313.27</v>
      </c>
      <c r="G11" s="26">
        <v>5.0999999999999996</v>
      </c>
      <c r="H11" s="26">
        <f t="shared" si="2"/>
        <v>9.6299999999999955</v>
      </c>
      <c r="I11" s="27">
        <f t="shared" si="1"/>
        <v>3.07</v>
      </c>
      <c r="J11" s="48"/>
    </row>
    <row r="12" spans="1:10" s="21" customFormat="1" ht="32.1" customHeight="1">
      <c r="A12" s="84" t="s">
        <v>48</v>
      </c>
      <c r="B12" s="25">
        <v>7</v>
      </c>
      <c r="C12" s="46">
        <v>221.05</v>
      </c>
      <c r="D12" s="26">
        <v>3.41</v>
      </c>
      <c r="E12" s="25">
        <f t="shared" si="0"/>
        <v>7</v>
      </c>
      <c r="F12" s="47">
        <v>211.32</v>
      </c>
      <c r="G12" s="26">
        <v>3.44</v>
      </c>
      <c r="H12" s="26">
        <f t="shared" si="2"/>
        <v>9.7300000000000182</v>
      </c>
      <c r="I12" s="27">
        <f t="shared" si="1"/>
        <v>4.5999999999999996</v>
      </c>
      <c r="J12" s="48"/>
    </row>
    <row r="13" spans="1:10" s="21" customFormat="1" ht="32.1" customHeight="1">
      <c r="A13" s="83" t="s">
        <v>49</v>
      </c>
      <c r="B13" s="25">
        <v>8</v>
      </c>
      <c r="C13" s="26">
        <v>190.15</v>
      </c>
      <c r="D13" s="26">
        <v>2.93</v>
      </c>
      <c r="E13" s="25">
        <f>RANK(F13,$F$6:$F$16)</f>
        <v>8</v>
      </c>
      <c r="F13" s="53">
        <v>174.6</v>
      </c>
      <c r="G13" s="26">
        <v>2.8499999999999996</v>
      </c>
      <c r="H13" s="26">
        <f t="shared" si="2"/>
        <v>15.550000000000011</v>
      </c>
      <c r="I13" s="27">
        <f t="shared" si="1"/>
        <v>8.91</v>
      </c>
      <c r="J13" s="48"/>
    </row>
    <row r="14" spans="1:10" s="21" customFormat="1" ht="32.1" customHeight="1">
      <c r="A14" s="83" t="s">
        <v>50</v>
      </c>
      <c r="B14" s="41">
        <v>9</v>
      </c>
      <c r="C14" s="26">
        <v>188.57</v>
      </c>
      <c r="D14" s="26">
        <v>2.91</v>
      </c>
      <c r="E14" s="56">
        <f>RANK(F14,$F$6:$F$16)</f>
        <v>11</v>
      </c>
      <c r="F14" s="57">
        <v>166.91</v>
      </c>
      <c r="G14" s="58">
        <v>2.72</v>
      </c>
      <c r="H14" s="26">
        <f>C14-F14</f>
        <v>21.659999999999997</v>
      </c>
      <c r="I14" s="27">
        <f t="shared" si="1"/>
        <v>12.98</v>
      </c>
      <c r="J14" s="48"/>
    </row>
    <row r="15" spans="1:10" s="21" customFormat="1" ht="32.1" customHeight="1">
      <c r="A15" s="83" t="s">
        <v>51</v>
      </c>
      <c r="B15" s="25">
        <v>10</v>
      </c>
      <c r="C15" s="26">
        <v>168.41</v>
      </c>
      <c r="D15" s="26">
        <v>2.6</v>
      </c>
      <c r="E15" s="25">
        <f>RANK(F15,$F$6:$F$16)</f>
        <v>10</v>
      </c>
      <c r="F15" s="44">
        <v>167.54</v>
      </c>
      <c r="G15" s="26">
        <v>2.73</v>
      </c>
      <c r="H15" s="26">
        <f t="shared" si="2"/>
        <v>0.87000000000000455</v>
      </c>
      <c r="I15" s="27">
        <f t="shared" si="1"/>
        <v>0.52</v>
      </c>
      <c r="J15" s="48"/>
    </row>
    <row r="16" spans="1:10" s="21" customFormat="1" ht="32.1" customHeight="1">
      <c r="A16" s="85" t="s">
        <v>52</v>
      </c>
      <c r="B16" s="56">
        <v>11</v>
      </c>
      <c r="C16" s="57">
        <v>162.94</v>
      </c>
      <c r="D16" s="58">
        <v>2.5099999999999998</v>
      </c>
      <c r="E16" s="41">
        <f>RANK(F16,$F$6:$F$16)</f>
        <v>9</v>
      </c>
      <c r="F16" s="53">
        <v>171.77</v>
      </c>
      <c r="G16" s="26">
        <v>2.8</v>
      </c>
      <c r="H16" s="26">
        <f t="shared" si="2"/>
        <v>-8.8300000000000125</v>
      </c>
      <c r="I16" s="27">
        <f t="shared" si="1"/>
        <v>-5.14</v>
      </c>
      <c r="J16" s="48"/>
    </row>
    <row r="17" spans="1:10" s="21" customFormat="1" ht="32.1" customHeight="1">
      <c r="A17" s="28" t="s">
        <v>38</v>
      </c>
      <c r="B17" s="28"/>
      <c r="C17" s="37">
        <f>SUM(C6:C15)</f>
        <v>4780.1299999999992</v>
      </c>
      <c r="D17" s="37">
        <f>SUM(D6:D15)</f>
        <v>73.75</v>
      </c>
      <c r="E17" s="28"/>
      <c r="F17" s="37">
        <f>SUM(F6:F13)+F16+F15</f>
        <v>4484.7700000000013</v>
      </c>
      <c r="G17" s="29">
        <f>SUM(G6:G14)+G16</f>
        <v>73.039999999999992</v>
      </c>
      <c r="H17" s="38">
        <f>C17-F17</f>
        <v>295.35999999999785</v>
      </c>
      <c r="I17" s="30">
        <f>IF(F17=0,"_",ROUND(H17/F17*100,2))</f>
        <v>6.59</v>
      </c>
      <c r="J17" s="48"/>
    </row>
    <row r="18" spans="1:10">
      <c r="A18" s="12" t="s">
        <v>5</v>
      </c>
      <c r="D18" s="11"/>
    </row>
    <row r="19" spans="1:10">
      <c r="A19" s="1" t="s">
        <v>40</v>
      </c>
    </row>
    <row r="20" spans="1:10">
      <c r="A20" s="1" t="s">
        <v>55</v>
      </c>
    </row>
    <row r="21" spans="1:10">
      <c r="A21" s="1"/>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zoomScaleNormal="100" zoomScaleSheetLayoutView="100" workbookViewId="0">
      <selection activeCell="F9" sqref="F9"/>
    </sheetView>
  </sheetViews>
  <sheetFormatPr defaultColWidth="9" defaultRowHeight="15.75"/>
  <cols>
    <col min="1" max="1" width="26.625" style="6" customWidth="1"/>
    <col min="2" max="2" width="20.625" style="6" customWidth="1"/>
    <col min="3" max="3" width="12.125" style="6" customWidth="1"/>
    <col min="4" max="4" width="20.625" style="6" customWidth="1"/>
    <col min="5" max="5" width="12.125" style="6" customWidth="1"/>
    <col min="6" max="6" width="20.625" style="6" customWidth="1"/>
    <col min="7" max="7" width="12.125" style="6" customWidth="1"/>
    <col min="8" max="16384" width="9" style="6"/>
  </cols>
  <sheetData>
    <row r="1" spans="1:7" ht="53.25" customHeight="1">
      <c r="A1" s="75" t="s">
        <v>22</v>
      </c>
      <c r="B1" s="75"/>
      <c r="C1" s="75"/>
      <c r="D1" s="75"/>
      <c r="E1" s="75"/>
      <c r="F1" s="75"/>
      <c r="G1" s="75"/>
    </row>
    <row r="2" spans="1:7" ht="20.100000000000001" customHeight="1">
      <c r="A2" s="82" t="s">
        <v>28</v>
      </c>
      <c r="B2" s="82"/>
      <c r="C2" s="82"/>
      <c r="D2" s="82"/>
      <c r="E2" s="82"/>
      <c r="F2" s="82"/>
      <c r="G2" s="82"/>
    </row>
    <row r="3" spans="1:7" s="33" customFormat="1" ht="27" customHeight="1">
      <c r="A3" s="76" t="s">
        <v>7</v>
      </c>
      <c r="B3" s="80" t="str">
        <f>附表1!B3:C3</f>
        <v>114.6.30</v>
      </c>
      <c r="C3" s="81"/>
      <c r="D3" s="80" t="str">
        <f>附表1!D3:E3</f>
        <v>114.3.31</v>
      </c>
      <c r="E3" s="81"/>
      <c r="F3" s="78" t="s">
        <v>0</v>
      </c>
      <c r="G3" s="79"/>
    </row>
    <row r="4" spans="1:7" s="33" customFormat="1" ht="27" customHeight="1">
      <c r="A4" s="77"/>
      <c r="B4" s="7" t="s">
        <v>1</v>
      </c>
      <c r="C4" s="17" t="s">
        <v>2</v>
      </c>
      <c r="D4" s="4" t="s">
        <v>1</v>
      </c>
      <c r="E4" s="36" t="s">
        <v>2</v>
      </c>
      <c r="F4" s="9" t="s">
        <v>1</v>
      </c>
      <c r="G4" s="7" t="s">
        <v>3</v>
      </c>
    </row>
    <row r="5" spans="1:7" s="33" customFormat="1" ht="33" customHeight="1">
      <c r="A5" s="14" t="s">
        <v>8</v>
      </c>
      <c r="B5" s="50">
        <v>1749.09</v>
      </c>
      <c r="C5" s="50">
        <v>27.64</v>
      </c>
      <c r="D5" s="50">
        <v>1647.27</v>
      </c>
      <c r="E5" s="50">
        <v>27.569999999999997</v>
      </c>
      <c r="F5" s="45">
        <f>B5-D5</f>
        <v>101.81999999999994</v>
      </c>
      <c r="G5" s="50">
        <f t="shared" ref="G5:G8" si="0">IF(D5=0,"_",ROUND(F5/D5*100,2))</f>
        <v>6.18</v>
      </c>
    </row>
    <row r="6" spans="1:7" s="33" customFormat="1" ht="33" customHeight="1">
      <c r="A6" s="15" t="s">
        <v>9</v>
      </c>
      <c r="B6" s="51">
        <v>1027.0999999999999</v>
      </c>
      <c r="C6" s="51">
        <v>16.23</v>
      </c>
      <c r="D6" s="51">
        <v>916.71</v>
      </c>
      <c r="E6" s="51">
        <v>15.35</v>
      </c>
      <c r="F6" s="45">
        <f>B6-D6</f>
        <v>110.38999999999987</v>
      </c>
      <c r="G6" s="51">
        <f t="shared" si="0"/>
        <v>12.04</v>
      </c>
    </row>
    <row r="7" spans="1:7" s="33" customFormat="1" ht="33" customHeight="1">
      <c r="A7" s="15" t="s">
        <v>10</v>
      </c>
      <c r="B7" s="51">
        <v>3469.61</v>
      </c>
      <c r="C7" s="51">
        <v>54.84</v>
      </c>
      <c r="D7" s="51">
        <v>3323.18</v>
      </c>
      <c r="E7" s="51">
        <v>55.63</v>
      </c>
      <c r="F7" s="45">
        <f>B7-D7</f>
        <v>146.43000000000029</v>
      </c>
      <c r="G7" s="51">
        <f t="shared" si="0"/>
        <v>4.41</v>
      </c>
    </row>
    <row r="8" spans="1:7" s="33" customFormat="1" ht="33" customHeight="1">
      <c r="A8" s="35" t="s">
        <v>25</v>
      </c>
      <c r="B8" s="52">
        <v>81.5</v>
      </c>
      <c r="C8" s="52">
        <v>1.29</v>
      </c>
      <c r="D8" s="52">
        <v>86.39</v>
      </c>
      <c r="E8" s="52">
        <v>1.45</v>
      </c>
      <c r="F8" s="45">
        <f>B8-D8</f>
        <v>-4.8900000000000006</v>
      </c>
      <c r="G8" s="52">
        <f t="shared" si="0"/>
        <v>-5.66</v>
      </c>
    </row>
    <row r="9" spans="1:7" s="33" customFormat="1" ht="33" customHeight="1">
      <c r="A9" s="17" t="s">
        <v>17</v>
      </c>
      <c r="B9" s="49">
        <f>SUM(B5:B8)</f>
        <v>6327.2999999999993</v>
      </c>
      <c r="C9" s="49">
        <f>SUM(C5:C8)</f>
        <v>100.00000000000001</v>
      </c>
      <c r="D9" s="49">
        <f>SUM(D5:D8)</f>
        <v>5973.55</v>
      </c>
      <c r="E9" s="49">
        <f>SUM(E5:E8)</f>
        <v>100</v>
      </c>
      <c r="F9" s="49">
        <f>B9-D9</f>
        <v>353.74999999999909</v>
      </c>
      <c r="G9" s="49">
        <f>IF(D9=0,"_",ROUND(F9/D9*100,2))</f>
        <v>5.92</v>
      </c>
    </row>
    <row r="10" spans="1:7" s="3" customFormat="1">
      <c r="A10" s="1" t="s">
        <v>4</v>
      </c>
    </row>
    <row r="11" spans="1:7" s="3" customFormat="1">
      <c r="A11" s="1" t="s">
        <v>23</v>
      </c>
    </row>
    <row r="12" spans="1:7" s="3" customFormat="1" ht="16.5">
      <c r="A12" s="1" t="s">
        <v>41</v>
      </c>
      <c r="B12" s="5"/>
    </row>
    <row r="13" spans="1:7">
      <c r="A13" s="1"/>
    </row>
  </sheetData>
  <mergeCells count="6">
    <mergeCell ref="A1:G1"/>
    <mergeCell ref="A3:A4"/>
    <mergeCell ref="F3:G3"/>
    <mergeCell ref="D3:E3"/>
    <mergeCell ref="A2:G2"/>
    <mergeCell ref="B3:C3"/>
  </mergeCells>
  <phoneticPr fontId="2" type="noConversion"/>
  <printOptions horizontalCentered="1"/>
  <pageMargins left="0.39370078740157483" right="0.39370078740157483"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zoomScaleNormal="100" zoomScaleSheetLayoutView="100" workbookViewId="0">
      <selection activeCell="G12" sqref="G12"/>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1" s="2" customFormat="1" ht="36" customHeight="1">
      <c r="A1" s="67" t="s">
        <v>24</v>
      </c>
      <c r="B1" s="67"/>
      <c r="C1" s="67"/>
      <c r="D1" s="67"/>
      <c r="E1" s="67"/>
      <c r="F1" s="67"/>
      <c r="G1" s="67"/>
      <c r="H1" s="67"/>
      <c r="I1" s="67"/>
    </row>
    <row r="2" spans="1:11" ht="20.100000000000001" customHeight="1">
      <c r="A2" s="66" t="s">
        <v>29</v>
      </c>
      <c r="B2" s="66"/>
      <c r="C2" s="66"/>
      <c r="D2" s="66"/>
      <c r="E2" s="66"/>
      <c r="F2" s="66"/>
      <c r="G2" s="66"/>
      <c r="H2" s="66"/>
      <c r="I2" s="66"/>
    </row>
    <row r="3" spans="1:11" s="21" customFormat="1" ht="20.100000000000001" customHeight="1">
      <c r="A3" s="68" t="s">
        <v>12</v>
      </c>
      <c r="B3" s="71" t="s">
        <v>18</v>
      </c>
      <c r="C3" s="72"/>
      <c r="D3" s="72"/>
      <c r="E3" s="72"/>
      <c r="F3" s="72"/>
      <c r="G3" s="72"/>
      <c r="H3" s="72"/>
      <c r="I3" s="73"/>
    </row>
    <row r="4" spans="1:11" s="21" customFormat="1" ht="20.100000000000001" customHeight="1">
      <c r="A4" s="69"/>
      <c r="B4" s="71" t="str">
        <f>附表2!B4:D4</f>
        <v>114.6.30</v>
      </c>
      <c r="C4" s="72"/>
      <c r="D4" s="73"/>
      <c r="E4" s="71" t="str">
        <f>附表2!E4:G4</f>
        <v>114.3.31</v>
      </c>
      <c r="F4" s="72"/>
      <c r="G4" s="73"/>
      <c r="H4" s="71" t="s">
        <v>13</v>
      </c>
      <c r="I4" s="73"/>
    </row>
    <row r="5" spans="1:11" s="21" customFormat="1" ht="20.100000000000001" customHeight="1">
      <c r="A5" s="70"/>
      <c r="B5" s="22" t="s">
        <v>14</v>
      </c>
      <c r="C5" s="22" t="s">
        <v>15</v>
      </c>
      <c r="D5" s="23" t="s">
        <v>2</v>
      </c>
      <c r="E5" s="22" t="s">
        <v>14</v>
      </c>
      <c r="F5" s="22" t="s">
        <v>15</v>
      </c>
      <c r="G5" s="23" t="s">
        <v>2</v>
      </c>
      <c r="H5" s="22" t="s">
        <v>15</v>
      </c>
      <c r="I5" s="23" t="s">
        <v>3</v>
      </c>
    </row>
    <row r="6" spans="1:11" s="21" customFormat="1" ht="32.1" customHeight="1">
      <c r="A6" s="24" t="s">
        <v>30</v>
      </c>
      <c r="B6" s="25">
        <v>1</v>
      </c>
      <c r="C6" s="40">
        <v>1895.22</v>
      </c>
      <c r="D6" s="26">
        <v>29.95</v>
      </c>
      <c r="E6" s="25">
        <f t="shared" ref="E6:E14" si="0">RANK(F6,$F$6:$F$15,0)</f>
        <v>1</v>
      </c>
      <c r="F6" s="40">
        <v>1765.29</v>
      </c>
      <c r="G6" s="26">
        <v>29.55</v>
      </c>
      <c r="H6" s="26">
        <f>C6-F6</f>
        <v>129.93000000000006</v>
      </c>
      <c r="I6" s="27">
        <f t="shared" ref="I6:I15" si="1">IF(F6=0,"_",ROUND(H6/F6*100,2))</f>
        <v>7.36</v>
      </c>
    </row>
    <row r="7" spans="1:11" s="21" customFormat="1" ht="32.1" customHeight="1">
      <c r="A7" s="24" t="s">
        <v>31</v>
      </c>
      <c r="B7" s="25">
        <v>2</v>
      </c>
      <c r="C7" s="40">
        <v>524.83000000000004</v>
      </c>
      <c r="D7" s="26">
        <v>8.2899999999999991</v>
      </c>
      <c r="E7" s="25">
        <f t="shared" si="0"/>
        <v>2</v>
      </c>
      <c r="F7" s="40">
        <v>496.28</v>
      </c>
      <c r="G7" s="26">
        <v>8.31</v>
      </c>
      <c r="H7" s="26">
        <f t="shared" ref="H7:H15" si="2">C7-F7</f>
        <v>28.550000000000068</v>
      </c>
      <c r="I7" s="27">
        <f t="shared" si="1"/>
        <v>5.75</v>
      </c>
    </row>
    <row r="8" spans="1:11" s="21" customFormat="1" ht="32.1" customHeight="1">
      <c r="A8" s="55" t="s">
        <v>32</v>
      </c>
      <c r="B8" s="25">
        <v>3</v>
      </c>
      <c r="C8" s="44">
        <v>463.79</v>
      </c>
      <c r="D8" s="26">
        <v>7.33</v>
      </c>
      <c r="E8" s="25">
        <f t="shared" si="0"/>
        <v>3</v>
      </c>
      <c r="F8" s="44">
        <v>448.26</v>
      </c>
      <c r="G8" s="26">
        <v>7.5</v>
      </c>
      <c r="H8" s="26">
        <f t="shared" si="2"/>
        <v>15.53000000000003</v>
      </c>
      <c r="I8" s="27">
        <f t="shared" si="1"/>
        <v>3.46</v>
      </c>
    </row>
    <row r="9" spans="1:11" s="21" customFormat="1" ht="32.1" customHeight="1">
      <c r="A9" s="24" t="s">
        <v>35</v>
      </c>
      <c r="B9" s="25">
        <v>4</v>
      </c>
      <c r="C9" s="44">
        <v>433.78</v>
      </c>
      <c r="D9" s="26">
        <v>6.86</v>
      </c>
      <c r="E9" s="25">
        <f t="shared" si="0"/>
        <v>4</v>
      </c>
      <c r="F9" s="44">
        <v>382.44</v>
      </c>
      <c r="G9" s="26">
        <v>6.4</v>
      </c>
      <c r="H9" s="26">
        <f t="shared" si="2"/>
        <v>51.339999999999975</v>
      </c>
      <c r="I9" s="27">
        <f t="shared" si="1"/>
        <v>13.42</v>
      </c>
    </row>
    <row r="10" spans="1:11" s="21" customFormat="1" ht="32.1" customHeight="1">
      <c r="A10" s="24" t="s">
        <v>33</v>
      </c>
      <c r="B10" s="25">
        <v>5</v>
      </c>
      <c r="C10" s="40">
        <v>361.7</v>
      </c>
      <c r="D10" s="26">
        <v>5.72</v>
      </c>
      <c r="E10" s="25">
        <f t="shared" si="0"/>
        <v>5</v>
      </c>
      <c r="F10" s="40">
        <v>347.13</v>
      </c>
      <c r="G10" s="26">
        <v>5.81</v>
      </c>
      <c r="H10" s="26">
        <f t="shared" si="2"/>
        <v>14.569999999999993</v>
      </c>
      <c r="I10" s="27">
        <f t="shared" si="1"/>
        <v>4.2</v>
      </c>
    </row>
    <row r="11" spans="1:11" s="21" customFormat="1" ht="32.1" customHeight="1">
      <c r="A11" s="24" t="s">
        <v>34</v>
      </c>
      <c r="B11" s="25">
        <v>6</v>
      </c>
      <c r="C11" s="40">
        <v>236.39</v>
      </c>
      <c r="D11" s="26">
        <v>3.74</v>
      </c>
      <c r="E11" s="25">
        <f t="shared" si="0"/>
        <v>6</v>
      </c>
      <c r="F11" s="40">
        <v>226.43</v>
      </c>
      <c r="G11" s="26">
        <v>3.79</v>
      </c>
      <c r="H11" s="26">
        <f t="shared" si="2"/>
        <v>9.9599999999999795</v>
      </c>
      <c r="I11" s="27">
        <f t="shared" si="1"/>
        <v>4.4000000000000004</v>
      </c>
    </row>
    <row r="12" spans="1:11" s="21" customFormat="1" ht="32.1" customHeight="1">
      <c r="A12" s="55" t="s">
        <v>37</v>
      </c>
      <c r="B12" s="25">
        <v>7</v>
      </c>
      <c r="C12" s="44">
        <v>230.48</v>
      </c>
      <c r="D12" s="26">
        <v>3.64</v>
      </c>
      <c r="E12" s="25">
        <f t="shared" si="0"/>
        <v>7</v>
      </c>
      <c r="F12" s="40">
        <v>204.07</v>
      </c>
      <c r="G12" s="26">
        <v>3.42</v>
      </c>
      <c r="H12" s="26">
        <f t="shared" si="2"/>
        <v>26.409999999999997</v>
      </c>
      <c r="I12" s="27">
        <f t="shared" si="1"/>
        <v>12.94</v>
      </c>
    </row>
    <row r="13" spans="1:11" s="21" customFormat="1" ht="32.1" customHeight="1">
      <c r="A13" s="24" t="s">
        <v>36</v>
      </c>
      <c r="B13" s="25">
        <v>8</v>
      </c>
      <c r="C13" s="44">
        <v>195.89</v>
      </c>
      <c r="D13" s="26">
        <v>3.1</v>
      </c>
      <c r="E13" s="25">
        <f t="shared" si="0"/>
        <v>8</v>
      </c>
      <c r="F13" s="44">
        <v>199.55</v>
      </c>
      <c r="G13" s="26">
        <v>3.34</v>
      </c>
      <c r="H13" s="26">
        <f t="shared" si="2"/>
        <v>-3.660000000000025</v>
      </c>
      <c r="I13" s="27">
        <f t="shared" si="1"/>
        <v>-1.83</v>
      </c>
    </row>
    <row r="14" spans="1:11" s="21" customFormat="1" ht="32.1" customHeight="1">
      <c r="A14" s="24" t="s">
        <v>56</v>
      </c>
      <c r="B14" s="41">
        <v>9</v>
      </c>
      <c r="C14" s="44">
        <v>162.13999999999999</v>
      </c>
      <c r="D14" s="26">
        <v>2.56</v>
      </c>
      <c r="E14" s="41">
        <f t="shared" si="0"/>
        <v>10</v>
      </c>
      <c r="F14" s="44">
        <v>154.18</v>
      </c>
      <c r="G14" s="26">
        <v>2.58</v>
      </c>
      <c r="H14" s="26">
        <f t="shared" si="2"/>
        <v>7.9599999999999795</v>
      </c>
      <c r="I14" s="27">
        <f t="shared" si="1"/>
        <v>5.16</v>
      </c>
    </row>
    <row r="15" spans="1:11" s="54" customFormat="1" ht="32.1" customHeight="1">
      <c r="A15" s="24" t="s">
        <v>57</v>
      </c>
      <c r="B15" s="41">
        <v>10</v>
      </c>
      <c r="C15" s="44">
        <v>158.30000000000001</v>
      </c>
      <c r="D15" s="26">
        <v>2.5</v>
      </c>
      <c r="E15" s="41">
        <f>RANK(F15,$F$6:$F$15,0)</f>
        <v>9</v>
      </c>
      <c r="F15" s="44">
        <v>156.16</v>
      </c>
      <c r="G15" s="26">
        <v>2.6199999999999997</v>
      </c>
      <c r="H15" s="26">
        <f t="shared" si="2"/>
        <v>2.1400000000000148</v>
      </c>
      <c r="I15" s="27">
        <f t="shared" si="1"/>
        <v>1.37</v>
      </c>
      <c r="J15" s="31"/>
      <c r="K15" s="32"/>
    </row>
    <row r="16" spans="1:11" s="21" customFormat="1" ht="32.1" customHeight="1">
      <c r="A16" s="28" t="s">
        <v>16</v>
      </c>
      <c r="B16" s="28"/>
      <c r="C16" s="39">
        <f>SUM(C6:C15)</f>
        <v>4662.5200000000004</v>
      </c>
      <c r="D16" s="29">
        <f>SUM(D6:D15)</f>
        <v>73.689999999999984</v>
      </c>
      <c r="E16" s="28"/>
      <c r="F16" s="39">
        <f>SUM(F6:F15)</f>
        <v>4379.79</v>
      </c>
      <c r="G16" s="29">
        <f>SUM(G6:G15)</f>
        <v>73.320000000000007</v>
      </c>
      <c r="H16" s="38">
        <f>C16-F16</f>
        <v>282.73000000000047</v>
      </c>
      <c r="I16" s="30">
        <f>IF(F16=0,"_",ROUND(H16/F16*100,2))</f>
        <v>6.46</v>
      </c>
    </row>
    <row r="17" spans="1:4">
      <c r="A17" s="12" t="s">
        <v>5</v>
      </c>
      <c r="D17" s="11"/>
    </row>
    <row r="18" spans="1:4">
      <c r="A18" s="1" t="s">
        <v>39</v>
      </c>
    </row>
    <row r="19" spans="1:4">
      <c r="A19" s="1"/>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莊宜澄</cp:lastModifiedBy>
  <cp:lastPrinted>2025-09-03T05:49:14Z</cp:lastPrinted>
  <dcterms:created xsi:type="dcterms:W3CDTF">2021-02-22T06:46:19Z</dcterms:created>
  <dcterms:modified xsi:type="dcterms:W3CDTF">2025-09-03T05:55:58Z</dcterms:modified>
</cp:coreProperties>
</file>