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本國銀行\國家風險\國家風險-洪仁亮(11203-\11403季報\2.新聞稿\新聞稿及附表\"/>
    </mc:Choice>
  </mc:AlternateContent>
  <bookViews>
    <workbookView xWindow="0" yWindow="0" windowWidth="14475" windowHeight="11445"/>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附表2!$A$1:$I$21</definedName>
    <definedName name="_xlnm.Print_Area" localSheetId="2">附表3!$A$1:$G$13</definedName>
    <definedName name="_xlnm.Print_Area" localSheetId="3">附表4!$A$1:$I$19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37" l="1"/>
  <c r="F16" i="37"/>
  <c r="H17" i="35"/>
  <c r="C17" i="35"/>
  <c r="H16" i="35"/>
  <c r="I16" i="35"/>
  <c r="D17" i="35"/>
  <c r="F17" i="35" l="1"/>
  <c r="G17" i="35"/>
  <c r="C16" i="37" l="1"/>
  <c r="D16" i="37"/>
  <c r="E15" i="37"/>
  <c r="E14" i="35" l="1"/>
  <c r="E13" i="35"/>
  <c r="E12" i="35"/>
  <c r="E11" i="35"/>
  <c r="E10" i="35"/>
  <c r="E9" i="35"/>
  <c r="E8" i="35"/>
  <c r="E7" i="35"/>
  <c r="E6" i="35"/>
  <c r="E14" i="37" l="1"/>
  <c r="E13" i="37"/>
  <c r="E12" i="37"/>
  <c r="E11" i="37"/>
  <c r="E10" i="37"/>
  <c r="E9" i="37"/>
  <c r="E8" i="37"/>
  <c r="E7" i="37"/>
  <c r="E6" i="37"/>
  <c r="F5" i="33" l="1"/>
  <c r="F6" i="33"/>
  <c r="F7" i="33"/>
  <c r="F8" i="33"/>
  <c r="B4" i="35"/>
  <c r="E4" i="35"/>
  <c r="B3" i="34" l="1"/>
  <c r="D3" i="34"/>
  <c r="H15" i="35"/>
  <c r="I15" i="35" s="1"/>
  <c r="H14" i="35"/>
  <c r="I14" i="35" s="1"/>
  <c r="H13" i="35"/>
  <c r="I13" i="35" s="1"/>
  <c r="H12" i="35"/>
  <c r="I12" i="35" s="1"/>
  <c r="H11" i="35"/>
  <c r="I11" i="35" s="1"/>
  <c r="H10" i="35"/>
  <c r="I10" i="35" s="1"/>
  <c r="H9" i="35"/>
  <c r="I9" i="35" s="1"/>
  <c r="H8" i="35"/>
  <c r="I8" i="35" s="1"/>
  <c r="H7" i="35"/>
  <c r="I7" i="35" s="1"/>
  <c r="H6" i="35"/>
  <c r="I6" i="35" s="1"/>
  <c r="C9" i="34" l="1"/>
  <c r="C9" i="33" l="1"/>
  <c r="E9" i="33"/>
  <c r="D9" i="34" l="1"/>
  <c r="D9" i="33"/>
  <c r="E9" i="34" l="1"/>
  <c r="B9" i="34"/>
  <c r="E4" i="37" l="1"/>
  <c r="B4" i="37"/>
  <c r="F8" i="34" l="1"/>
  <c r="G8" i="34" s="1"/>
  <c r="B9" i="33"/>
  <c r="F9" i="33" s="1"/>
  <c r="F9" i="34" l="1"/>
  <c r="G9" i="34" s="1"/>
  <c r="G9" i="33" l="1"/>
  <c r="H7" i="37" l="1"/>
  <c r="I7" i="37" s="1"/>
  <c r="H8" i="37"/>
  <c r="I8" i="37" s="1"/>
  <c r="H9" i="37"/>
  <c r="I9" i="37" s="1"/>
  <c r="H10" i="37"/>
  <c r="I10" i="37" s="1"/>
  <c r="H11" i="37"/>
  <c r="I11" i="37" s="1"/>
  <c r="H12" i="37"/>
  <c r="I12" i="37" s="1"/>
  <c r="H13" i="37"/>
  <c r="I13" i="37" s="1"/>
  <c r="H14" i="37"/>
  <c r="I14" i="37" s="1"/>
  <c r="H15" i="37"/>
  <c r="I15" i="37" s="1"/>
  <c r="H6" i="37"/>
  <c r="I6" i="37" s="1"/>
  <c r="F6" i="34" l="1"/>
  <c r="F7" i="34"/>
  <c r="F5" i="34"/>
  <c r="G7" i="34" l="1"/>
  <c r="G6" i="34"/>
  <c r="G5" i="34"/>
  <c r="I17" i="35" l="1"/>
  <c r="H16" i="37" l="1"/>
  <c r="I16" i="37" s="1"/>
  <c r="G8" i="33"/>
  <c r="G6" i="33"/>
  <c r="G7" i="33" l="1"/>
  <c r="G5" i="33"/>
</calcChain>
</file>

<file path=xl/sharedStrings.xml><?xml version="1.0" encoding="utf-8"?>
<sst xmlns="http://schemas.openxmlformats.org/spreadsheetml/2006/main" count="91" uniqueCount="50">
  <si>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</si>
  <si>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</si>
  <si>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</si>
  <si>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</si>
  <si>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</si>
  <si>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</si>
  <si>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</si>
  <si>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</si>
  <si>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</si>
  <si>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</si>
  <si>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</si>
  <si>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</si>
  <si>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</si>
  <si>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</si>
  <si>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</si>
  <si>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</si>
  <si>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</si>
  <si>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</si>
  <si>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</si>
  <si>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</si>
  <si>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</si>
  <si>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</si>
  <si>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</si>
  <si>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</si>
  <si>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</si>
  <si>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其他</t>
    <phoneticPr fontId="2" type="noConversion"/>
  </si>
  <si>
    <t>其他</t>
    <phoneticPr fontId="3" type="noConversion"/>
  </si>
  <si>
    <r>
      <rPr>
        <sz val="14"/>
        <rFont val="標楷體"/>
        <family val="4"/>
        <charset val="136"/>
      </rPr>
      <t>直接交易對手基礎暴險餘額　</t>
    </r>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</si>
  <si>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</si>
  <si>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</si>
  <si>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</si>
  <si>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</si>
  <si>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</si>
  <si>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澳大利亞</t>
    </r>
    <r>
      <rPr>
        <sz val="14"/>
        <rFont val="Times New Roman"/>
        <family val="1"/>
      </rPr>
      <t>(Australia)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</si>
  <si>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</si>
  <si>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</si>
  <si>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</si>
  <si>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</si>
  <si>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</si>
  <si>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rPr>
        <sz val="14"/>
        <rFont val="標楷體"/>
        <family val="4"/>
        <charset val="136"/>
      </rPr>
      <t>新加坡</t>
    </r>
    <r>
      <rPr>
        <sz val="14"/>
        <rFont val="Times New Roman"/>
        <family val="1"/>
      </rPr>
      <t>(Singapore)</t>
    </r>
  </si>
  <si>
    <r>
      <rPr>
        <sz val="14"/>
        <rFont val="標楷體"/>
        <family val="4"/>
        <charset val="136"/>
      </rPr>
      <t>前</t>
    </r>
    <r>
      <rPr>
        <sz val="14"/>
        <rFont val="Times New Roman"/>
        <family val="1"/>
      </rPr>
      <t>10</t>
    </r>
    <r>
      <rPr>
        <sz val="14"/>
        <rFont val="標楷體"/>
        <family val="4"/>
        <charset val="136"/>
      </rPr>
      <t>大合計</t>
    </r>
    <r>
      <rPr>
        <sz val="14"/>
        <rFont val="Times New Roman"/>
        <family val="1"/>
      </rPr>
      <t/>
    </r>
    <phoneticPr fontId="2" type="noConversion"/>
  </si>
  <si>
    <r>
      <t xml:space="preserve">        2.</t>
    </r>
    <r>
      <rPr>
        <sz val="11"/>
        <rFont val="標楷體"/>
        <family val="4"/>
        <charset val="136"/>
      </rPr>
      <t>美國、澳大利亞、法國及英國另包括其管轄之無人居住或小規模經濟及金融活動之屬地。</t>
    </r>
    <phoneticPr fontId="2" type="noConversion"/>
  </si>
  <si>
    <r>
      <t xml:space="preserve">        2.</t>
    </r>
    <r>
      <rPr>
        <sz val="11"/>
        <rFont val="標楷體"/>
        <family val="4"/>
        <charset val="136"/>
      </rPr>
      <t>美國、澳大利亞、英國及法國另包括其管轄之無人居住或小規模經濟及金融活動之屬地。</t>
    </r>
    <phoneticPr fontId="2" type="noConversion"/>
  </si>
  <si>
    <r>
      <t xml:space="preserve">        3.</t>
    </r>
    <r>
      <rPr>
        <sz val="11"/>
        <rFont val="標楷體"/>
        <family val="4"/>
        <charset val="136"/>
      </rPr>
      <t>「最終債務人」</t>
    </r>
    <r>
      <rPr>
        <sz val="12"/>
        <rFont val="標楷體"/>
        <family val="4"/>
        <charset val="136"/>
      </rPr>
      <t>係指當直接交易對手無法依約償付債務時，依法負有不可撤銷之代償義務者。</t>
    </r>
    <phoneticPr fontId="3" type="noConversion"/>
  </si>
  <si>
    <t>113.12.31</t>
    <phoneticPr fontId="3" type="noConversion"/>
  </si>
  <si>
    <t>114.3.31</t>
    <phoneticPr fontId="3" type="noConversion"/>
  </si>
  <si>
    <r>
      <rPr>
        <sz val="14"/>
        <rFont val="標楷體"/>
        <family val="4"/>
        <charset val="136"/>
      </rPr>
      <t>法國</t>
    </r>
    <r>
      <rPr>
        <sz val="14"/>
        <rFont val="Times New Roman"/>
        <family val="1"/>
      </rPr>
      <t>(France) (</t>
    </r>
    <r>
      <rPr>
        <sz val="14"/>
        <rFont val="標楷體"/>
        <family val="4"/>
        <charset val="136"/>
      </rPr>
      <t>註</t>
    </r>
    <r>
      <rPr>
        <sz val="14"/>
        <rFont val="Times New Roman"/>
        <family val="1"/>
      </rPr>
      <t>3)</t>
    </r>
    <phoneticPr fontId="2" type="noConversion"/>
  </si>
  <si>
    <r>
      <rPr>
        <sz val="14"/>
        <rFont val="標楷體"/>
        <family val="4"/>
        <charset val="136"/>
      </rPr>
      <t>越南</t>
    </r>
    <r>
      <rPr>
        <sz val="14"/>
        <rFont val="Times New Roman"/>
        <family val="1"/>
      </rPr>
      <t>(Vietnam) (</t>
    </r>
    <r>
      <rPr>
        <sz val="14"/>
        <rFont val="標楷體"/>
        <family val="4"/>
        <charset val="136"/>
      </rPr>
      <t>註</t>
    </r>
    <r>
      <rPr>
        <sz val="14"/>
        <rFont val="Times New Roman"/>
        <family val="1"/>
      </rPr>
      <t>3)</t>
    </r>
    <phoneticPr fontId="2" type="noConversion"/>
  </si>
  <si>
    <r>
      <t xml:space="preserve">        3.</t>
    </r>
    <r>
      <rPr>
        <sz val="11"/>
        <rFont val="標楷體"/>
        <family val="4"/>
        <charset val="136"/>
      </rPr>
      <t>前</t>
    </r>
    <r>
      <rPr>
        <sz val="11"/>
        <rFont val="Times New Roman"/>
        <family val="1"/>
      </rPr>
      <t>10</t>
    </r>
    <r>
      <rPr>
        <sz val="11"/>
        <rFont val="標楷體"/>
        <family val="4"/>
        <charset val="136"/>
      </rPr>
      <t>大合計數，</t>
    </r>
    <r>
      <rPr>
        <sz val="11"/>
        <rFont val="Times New Roman"/>
        <family val="1"/>
      </rPr>
      <t>114</t>
    </r>
    <r>
      <rPr>
        <sz val="11"/>
        <rFont val="標楷體"/>
        <family val="4"/>
        <charset val="136"/>
      </rPr>
      <t>年</t>
    </r>
    <r>
      <rPr>
        <sz val="11"/>
        <rFont val="Times New Roman"/>
        <family val="1"/>
      </rPr>
      <t>3</t>
    </r>
    <r>
      <rPr>
        <sz val="11"/>
        <rFont val="標楷體"/>
        <family val="4"/>
        <charset val="136"/>
      </rPr>
      <t>月底不含法國，</t>
    </r>
    <r>
      <rPr>
        <sz val="11"/>
        <rFont val="Times New Roman"/>
        <family val="1"/>
      </rPr>
      <t>113</t>
    </r>
    <r>
      <rPr>
        <sz val="11"/>
        <rFont val="標楷體"/>
        <family val="4"/>
        <charset val="136"/>
      </rPr>
      <t>年</t>
    </r>
    <r>
      <rPr>
        <sz val="11"/>
        <rFont val="Times New Roman"/>
        <family val="1"/>
      </rPr>
      <t>12</t>
    </r>
    <r>
      <rPr>
        <sz val="11"/>
        <rFont val="標楷體"/>
        <family val="4"/>
        <charset val="136"/>
      </rPr>
      <t>月底不含越南。</t>
    </r>
    <phoneticPr fontId="2" type="noConversion"/>
  </si>
  <si>
    <r>
      <rPr>
        <sz val="14"/>
        <rFont val="標楷體"/>
        <family val="4"/>
        <charset val="136"/>
      </rPr>
      <t>印度</t>
    </r>
    <r>
      <rPr>
        <sz val="14"/>
        <rFont val="Times New Roman"/>
        <family val="1"/>
      </rPr>
      <t>(India)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</si>
</sst>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 numFmtId="181" formatCode="#,##0.00_ ;[Red]\-#,##0.00\ "/>
    <numFmt numFmtId="182" formatCode="#,##0_);[Red]\(#,##0\)"/>
  </numFmts>
  <fonts count="14">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lightGray">
        <bgColor rgb="FFDDDDDD"/>
      </patternFill>
    </fill>
    <fill>
      <patternFill patternType="lightGray"/>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5">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8" fontId="10" fillId="0" borderId="0" xfId="3" applyNumberFormat="1" applyFont="1" applyFill="1">
      <alignment vertical="center"/>
    </xf>
    <xf numFmtId="180" fontId="10" fillId="0" borderId="0" xfId="1" applyNumberFormat="1" applyFont="1" applyFill="1">
      <alignment vertical="center"/>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38" fontId="10" fillId="0" borderId="8" xfId="0" applyNumberFormat="1" applyFont="1" applyBorder="1" applyAlignment="1">
      <alignment horizontal="left"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0" fontId="11" fillId="0" borderId="7" xfId="2" applyFont="1" applyFill="1" applyBorder="1" applyAlignment="1">
      <alignment vertical="center" wrapText="1"/>
    </xf>
    <xf numFmtId="0" fontId="11" fillId="0" borderId="6" xfId="2" applyFont="1" applyBorder="1" applyAlignment="1">
      <alignment vertical="center" wrapText="1"/>
    </xf>
    <xf numFmtId="0" fontId="10" fillId="0" borderId="3" xfId="2" applyFont="1" applyFill="1" applyBorder="1" applyAlignment="1">
      <alignment horizontal="center" vertical="center" wrapText="1"/>
    </xf>
    <xf numFmtId="43" fontId="10" fillId="3" borderId="8" xfId="1" applyFont="1" applyFill="1" applyBorder="1">
      <alignment vertical="center"/>
    </xf>
    <xf numFmtId="177" fontId="10" fillId="2" borderId="8" xfId="0" applyNumberFormat="1" applyFont="1" applyFill="1" applyBorder="1">
      <alignment vertical="center"/>
    </xf>
    <xf numFmtId="43" fontId="10" fillId="3" borderId="8" xfId="1" applyNumberFormat="1" applyFont="1" applyFill="1" applyBorder="1">
      <alignment vertical="center"/>
    </xf>
    <xf numFmtId="43" fontId="10" fillId="0" borderId="8" xfId="1" applyNumberFormat="1" applyFont="1" applyBorder="1">
      <alignment vertical="center"/>
    </xf>
    <xf numFmtId="0" fontId="10" fillId="3" borderId="8" xfId="0" applyFont="1" applyFill="1" applyBorder="1" applyAlignment="1">
      <alignment horizontal="center" vertical="center" wrapText="1"/>
    </xf>
    <xf numFmtId="0" fontId="10" fillId="0" borderId="2" xfId="2" applyFont="1" applyFill="1" applyBorder="1" applyAlignment="1">
      <alignment vertical="center" wrapText="1"/>
    </xf>
    <xf numFmtId="0" fontId="10" fillId="0" borderId="11" xfId="2" applyFont="1" applyFill="1" applyBorder="1" applyAlignment="1">
      <alignment vertical="center" wrapText="1"/>
    </xf>
    <xf numFmtId="43" fontId="10" fillId="0" borderId="8" xfId="1" applyNumberFormat="1" applyFont="1" applyFill="1" applyBorder="1">
      <alignment vertical="center"/>
    </xf>
    <xf numFmtId="177" fontId="10" fillId="0" borderId="0" xfId="2" applyNumberFormat="1" applyFont="1" applyFill="1">
      <alignment vertical="center"/>
    </xf>
    <xf numFmtId="177" fontId="10" fillId="0" borderId="8" xfId="0" applyNumberFormat="1" applyFont="1" applyBorder="1">
      <alignment vertical="center"/>
    </xf>
    <xf numFmtId="177" fontId="10" fillId="0" borderId="8" xfId="1" applyNumberFormat="1" applyFont="1" applyBorder="1">
      <alignment vertical="center"/>
    </xf>
    <xf numFmtId="181" fontId="10" fillId="0" borderId="0" xfId="0" applyNumberFormat="1" applyFont="1">
      <alignment vertical="center"/>
    </xf>
    <xf numFmtId="177" fontId="10" fillId="0" borderId="8" xfId="2" applyNumberFormat="1" applyFont="1" applyFill="1" applyBorder="1">
      <alignment vertical="center"/>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1" applyNumberFormat="1" applyFont="1" applyFill="1" applyBorder="1">
      <alignment vertical="center"/>
    </xf>
    <xf numFmtId="0" fontId="10" fillId="0" borderId="0" xfId="0" applyFont="1" applyFill="1">
      <alignment vertical="center"/>
    </xf>
    <xf numFmtId="182" fontId="10" fillId="0" borderId="8" xfId="0" applyNumberFormat="1" applyFont="1" applyBorder="1" applyAlignment="1">
      <alignment horizontal="left" vertical="center" wrapText="1"/>
    </xf>
    <xf numFmtId="0" fontId="10" fillId="4" borderId="8" xfId="0" applyFont="1" applyFill="1" applyBorder="1" applyAlignment="1">
      <alignment horizontal="center" vertical="center" wrapText="1"/>
    </xf>
    <xf numFmtId="43" fontId="10" fillId="5" borderId="8" xfId="1" applyNumberFormat="1" applyFont="1" applyFill="1" applyBorder="1">
      <alignment vertical="center"/>
    </xf>
    <xf numFmtId="177" fontId="10" fillId="5" borderId="8" xfId="0" applyNumberFormat="1" applyFont="1" applyFill="1" applyBorder="1">
      <alignment vertical="center"/>
    </xf>
    <xf numFmtId="0" fontId="10" fillId="4" borderId="8" xfId="0" applyFont="1" applyFill="1" applyBorder="1" applyAlignment="1">
      <alignment vertical="center" wrapText="1"/>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0" fillId="0" borderId="3" xfId="2" applyNumberFormat="1" applyFont="1" applyFill="1" applyBorder="1" applyAlignment="1">
      <alignment horizontal="center" vertical="center" wrapText="1"/>
    </xf>
    <xf numFmtId="44" fontId="10" fillId="0" borderId="5" xfId="2" applyNumberFormat="1" applyFont="1" applyFill="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44" fontId="10" fillId="0" borderId="3" xfId="0" applyNumberFormat="1"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44" fontId="13" fillId="0" borderId="12"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DDDDD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Normal="100" workbookViewId="0">
      <selection sqref="A1:G1"/>
    </sheetView>
  </sheetViews>
  <sheetFormatPr defaultColWidth="9" defaultRowHeight="15.75"/>
  <cols>
    <col min="1" max="1" width="26.625" style="3" customWidth="1"/>
    <col min="2" max="2" width="20.625" style="3" customWidth="1"/>
    <col min="3" max="3" width="12.125" style="3" customWidth="1"/>
    <col min="4" max="4" width="20.625" style="3" customWidth="1"/>
    <col min="5" max="5" width="12.125" style="3" customWidth="1"/>
    <col min="6" max="6" width="20.625" style="3" customWidth="1"/>
    <col min="7" max="7" width="12.125" style="3" customWidth="1"/>
    <col min="8" max="9" width="9" style="3"/>
    <col min="10" max="10" width="12.625" style="3" bestFit="1" customWidth="1"/>
    <col min="11" max="16384" width="9" style="3"/>
  </cols>
  <sheetData>
    <row r="1" spans="1:10" ht="53.25" customHeight="1">
      <c r="A1" s="63" t="s">
        <v>20</v>
      </c>
      <c r="B1" s="63"/>
      <c r="C1" s="63"/>
      <c r="D1" s="63"/>
      <c r="E1" s="63"/>
      <c r="F1" s="63"/>
      <c r="G1" s="63"/>
    </row>
    <row r="2" spans="1:10" ht="20.100000000000001" customHeight="1">
      <c r="G2" s="13" t="s">
        <v>28</v>
      </c>
    </row>
    <row r="3" spans="1:10" s="18" customFormat="1" ht="27" customHeight="1">
      <c r="A3" s="64" t="s">
        <v>6</v>
      </c>
      <c r="B3" s="66" t="s">
        <v>45</v>
      </c>
      <c r="C3" s="67"/>
      <c r="D3" s="66" t="s">
        <v>44</v>
      </c>
      <c r="E3" s="67"/>
      <c r="F3" s="61" t="s">
        <v>0</v>
      </c>
      <c r="G3" s="62"/>
    </row>
    <row r="4" spans="1:10" s="18" customFormat="1" ht="27" customHeight="1">
      <c r="A4" s="65"/>
      <c r="B4" s="4" t="s">
        <v>1</v>
      </c>
      <c r="C4" s="4" t="s">
        <v>2</v>
      </c>
      <c r="D4" s="4" t="s">
        <v>1</v>
      </c>
      <c r="E4" s="16" t="s">
        <v>2</v>
      </c>
      <c r="F4" s="8" t="s">
        <v>1</v>
      </c>
      <c r="G4" s="4" t="s">
        <v>3</v>
      </c>
    </row>
    <row r="5" spans="1:10" s="18" customFormat="1" ht="33" customHeight="1">
      <c r="A5" s="43" t="s">
        <v>8</v>
      </c>
      <c r="B5" s="46">
        <v>1689.8</v>
      </c>
      <c r="C5" s="51">
        <v>27.52</v>
      </c>
      <c r="D5" s="46">
        <v>1651.68</v>
      </c>
      <c r="E5" s="51">
        <v>27.56</v>
      </c>
      <c r="F5" s="46">
        <f>B5-D5</f>
        <v>38.119999999999891</v>
      </c>
      <c r="G5" s="51">
        <f>IF(D5=0,"_",ROUND(F5/D5*100,2))</f>
        <v>2.31</v>
      </c>
      <c r="H5" s="19"/>
      <c r="J5" s="20"/>
    </row>
    <row r="6" spans="1:10" s="18" customFormat="1" ht="33" customHeight="1">
      <c r="A6" s="44" t="s">
        <v>9</v>
      </c>
      <c r="B6" s="46">
        <v>787.59</v>
      </c>
      <c r="C6" s="52">
        <v>12.83</v>
      </c>
      <c r="D6" s="46">
        <v>821.1</v>
      </c>
      <c r="E6" s="52">
        <v>13.7</v>
      </c>
      <c r="F6" s="46">
        <f>B6-D6</f>
        <v>-33.509999999999991</v>
      </c>
      <c r="G6" s="52">
        <f>IF(D6=0,"_",ROUND(F6/D6*100,2))</f>
        <v>-4.08</v>
      </c>
      <c r="H6" s="19"/>
    </row>
    <row r="7" spans="1:10" s="18" customFormat="1" ht="33" customHeight="1">
      <c r="A7" s="44" t="s">
        <v>10</v>
      </c>
      <c r="B7" s="46">
        <v>3580.65</v>
      </c>
      <c r="C7" s="52">
        <v>58.32</v>
      </c>
      <c r="D7" s="46">
        <v>3441.89</v>
      </c>
      <c r="E7" s="52">
        <v>57.42</v>
      </c>
      <c r="F7" s="46">
        <f>B7-D7</f>
        <v>138.76000000000022</v>
      </c>
      <c r="G7" s="52">
        <f>IF(D7=0,"_",ROUND(F7/D7*100,2))</f>
        <v>4.03</v>
      </c>
      <c r="H7" s="19"/>
    </row>
    <row r="8" spans="1:10" s="18" customFormat="1" ht="33" customHeight="1">
      <c r="A8" s="35" t="s">
        <v>26</v>
      </c>
      <c r="B8" s="46">
        <v>81.75</v>
      </c>
      <c r="C8" s="53">
        <v>1.33</v>
      </c>
      <c r="D8" s="46">
        <v>79.28</v>
      </c>
      <c r="E8" s="53">
        <v>1.32</v>
      </c>
      <c r="F8" s="46">
        <f>B8-D8</f>
        <v>2.4699999999999989</v>
      </c>
      <c r="G8" s="53">
        <f>IF(D8=0,"_",ROUND(F8/D8*100,2))</f>
        <v>3.12</v>
      </c>
      <c r="H8" s="19"/>
    </row>
    <row r="9" spans="1:10" s="18" customFormat="1" ht="33" customHeight="1">
      <c r="A9" s="4" t="s">
        <v>11</v>
      </c>
      <c r="B9" s="50">
        <f>SUM(B5:B8)</f>
        <v>6139.79</v>
      </c>
      <c r="C9" s="50">
        <f>SUM(C5:C8)</f>
        <v>100</v>
      </c>
      <c r="D9" s="50">
        <f>SUM(D5:D8)</f>
        <v>5993.95</v>
      </c>
      <c r="E9" s="50">
        <f>SUM(E5:E8)</f>
        <v>100</v>
      </c>
      <c r="F9" s="50">
        <f>B9-D9</f>
        <v>145.84000000000015</v>
      </c>
      <c r="G9" s="50">
        <f>IF(D9=0,"_",ROUND(F9/D9*100,2))</f>
        <v>2.4300000000000002</v>
      </c>
    </row>
    <row r="10" spans="1:10" ht="15.75" customHeight="1">
      <c r="A10" s="1" t="s">
        <v>4</v>
      </c>
    </row>
    <row r="11" spans="1:10" ht="15.75" customHeight="1">
      <c r="A11" s="1" t="s">
        <v>19</v>
      </c>
    </row>
    <row r="12" spans="1:10" ht="15.75" customHeight="1">
      <c r="A12" s="1"/>
      <c r="B12" s="5"/>
    </row>
  </sheetData>
  <mergeCells count="5">
    <mergeCell ref="F3:G3"/>
    <mergeCell ref="A1:G1"/>
    <mergeCell ref="A3:A4"/>
    <mergeCell ref="B3:C3"/>
    <mergeCell ref="D3:E3"/>
  </mergeCells>
  <phoneticPr fontId="2" type="noConversion"/>
  <printOptions horizontalCentered="1"/>
  <pageMargins left="0.39370078740157483" right="0.39370078740157483"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0" s="2" customFormat="1" ht="36" customHeight="1">
      <c r="A1" s="69" t="s">
        <v>21</v>
      </c>
      <c r="B1" s="69"/>
      <c r="C1" s="69"/>
      <c r="D1" s="69"/>
      <c r="E1" s="69"/>
      <c r="F1" s="69"/>
      <c r="G1" s="69"/>
      <c r="H1" s="69"/>
      <c r="I1" s="69"/>
    </row>
    <row r="2" spans="1:10" ht="20.100000000000001" customHeight="1">
      <c r="A2" s="68" t="s">
        <v>29</v>
      </c>
      <c r="B2" s="68"/>
      <c r="C2" s="68"/>
      <c r="D2" s="68"/>
      <c r="E2" s="68"/>
      <c r="F2" s="68"/>
      <c r="G2" s="68"/>
      <c r="H2" s="68"/>
      <c r="I2" s="68"/>
    </row>
    <row r="3" spans="1:10" s="21" customFormat="1" ht="20.100000000000001" customHeight="1">
      <c r="A3" s="70" t="s">
        <v>12</v>
      </c>
      <c r="B3" s="73" t="s">
        <v>27</v>
      </c>
      <c r="C3" s="74"/>
      <c r="D3" s="74"/>
      <c r="E3" s="74"/>
      <c r="F3" s="74"/>
      <c r="G3" s="74"/>
      <c r="H3" s="74"/>
      <c r="I3" s="75"/>
    </row>
    <row r="4" spans="1:10" s="21" customFormat="1" ht="20.100000000000001" customHeight="1">
      <c r="A4" s="71"/>
      <c r="B4" s="76" t="str">
        <f>附表1!B3</f>
        <v>114.3.31</v>
      </c>
      <c r="C4" s="74"/>
      <c r="D4" s="75"/>
      <c r="E4" s="76" t="str">
        <f>附表1!D3</f>
        <v>113.12.31</v>
      </c>
      <c r="F4" s="74"/>
      <c r="G4" s="75"/>
      <c r="H4" s="73" t="s">
        <v>13</v>
      </c>
      <c r="I4" s="75"/>
    </row>
    <row r="5" spans="1:10" s="21" customFormat="1" ht="20.100000000000001" customHeight="1">
      <c r="A5" s="72"/>
      <c r="B5" s="22" t="s">
        <v>14</v>
      </c>
      <c r="C5" s="22" t="s">
        <v>15</v>
      </c>
      <c r="D5" s="23" t="s">
        <v>2</v>
      </c>
      <c r="E5" s="22" t="s">
        <v>14</v>
      </c>
      <c r="F5" s="22" t="s">
        <v>15</v>
      </c>
      <c r="G5" s="23" t="s">
        <v>2</v>
      </c>
      <c r="H5" s="22" t="s">
        <v>15</v>
      </c>
      <c r="I5" s="23" t="s">
        <v>3</v>
      </c>
    </row>
    <row r="6" spans="1:10" s="21" customFormat="1" ht="32.1" customHeight="1">
      <c r="A6" s="24" t="s">
        <v>30</v>
      </c>
      <c r="B6" s="25">
        <v>1</v>
      </c>
      <c r="C6" s="47">
        <v>1800.66</v>
      </c>
      <c r="D6" s="26">
        <v>29.33</v>
      </c>
      <c r="E6" s="25">
        <f t="shared" ref="E6:E14" si="0">RANK(F6,$F$6:$F$15)</f>
        <v>1</v>
      </c>
      <c r="F6" s="48">
        <v>1769.97</v>
      </c>
      <c r="G6" s="26">
        <v>29.53</v>
      </c>
      <c r="H6" s="26">
        <f>C6-F6</f>
        <v>30.690000000000055</v>
      </c>
      <c r="I6" s="27">
        <f t="shared" ref="I6:I16" si="1">IF(F6=0,"_",ROUND(H6/F6*100,2))</f>
        <v>1.73</v>
      </c>
      <c r="J6" s="49"/>
    </row>
    <row r="7" spans="1:10" s="21" customFormat="1" ht="32.1" customHeight="1">
      <c r="A7" s="24" t="s">
        <v>32</v>
      </c>
      <c r="B7" s="42">
        <v>2</v>
      </c>
      <c r="C7" s="47">
        <v>461.25</v>
      </c>
      <c r="D7" s="26">
        <v>7.51</v>
      </c>
      <c r="E7" s="42">
        <f t="shared" si="0"/>
        <v>3</v>
      </c>
      <c r="F7" s="48">
        <v>442.03</v>
      </c>
      <c r="G7" s="26">
        <v>7.37</v>
      </c>
      <c r="H7" s="26">
        <f t="shared" ref="H7:H16" si="2">C7-F7</f>
        <v>19.220000000000027</v>
      </c>
      <c r="I7" s="27">
        <f t="shared" si="1"/>
        <v>4.3499999999999996</v>
      </c>
      <c r="J7" s="49"/>
    </row>
    <row r="8" spans="1:10" s="21" customFormat="1" ht="32.1" customHeight="1">
      <c r="A8" s="28" t="s">
        <v>31</v>
      </c>
      <c r="B8" s="42">
        <v>3</v>
      </c>
      <c r="C8" s="47">
        <v>461.18</v>
      </c>
      <c r="D8" s="26">
        <v>7.51</v>
      </c>
      <c r="E8" s="42">
        <f t="shared" si="0"/>
        <v>2</v>
      </c>
      <c r="F8" s="48">
        <v>469.38</v>
      </c>
      <c r="G8" s="26">
        <v>7.83</v>
      </c>
      <c r="H8" s="26">
        <f t="shared" si="2"/>
        <v>-8.1999999999999886</v>
      </c>
      <c r="I8" s="27">
        <f t="shared" si="1"/>
        <v>-1.75</v>
      </c>
      <c r="J8" s="49"/>
    </row>
    <row r="9" spans="1:10" s="21" customFormat="1" ht="32.1" customHeight="1">
      <c r="A9" s="24" t="s">
        <v>33</v>
      </c>
      <c r="B9" s="25">
        <v>4</v>
      </c>
      <c r="C9" s="47">
        <v>387.9</v>
      </c>
      <c r="D9" s="26">
        <v>6.32</v>
      </c>
      <c r="E9" s="25">
        <f t="shared" si="0"/>
        <v>4</v>
      </c>
      <c r="F9" s="48">
        <v>378.61</v>
      </c>
      <c r="G9" s="26">
        <v>6.32</v>
      </c>
      <c r="H9" s="26">
        <f t="shared" si="2"/>
        <v>9.2899999999999636</v>
      </c>
      <c r="I9" s="27">
        <f t="shared" si="1"/>
        <v>2.4500000000000002</v>
      </c>
      <c r="J9" s="49"/>
    </row>
    <row r="10" spans="1:10" s="21" customFormat="1" ht="32.1" customHeight="1">
      <c r="A10" s="24" t="s">
        <v>35</v>
      </c>
      <c r="B10" s="25">
        <v>5</v>
      </c>
      <c r="C10" s="26">
        <v>335.28</v>
      </c>
      <c r="D10" s="26">
        <v>5.46</v>
      </c>
      <c r="E10" s="25">
        <f t="shared" si="0"/>
        <v>5</v>
      </c>
      <c r="F10" s="48">
        <v>345.03</v>
      </c>
      <c r="G10" s="26">
        <v>5.75</v>
      </c>
      <c r="H10" s="26">
        <f t="shared" si="2"/>
        <v>-9.75</v>
      </c>
      <c r="I10" s="27">
        <f t="shared" si="1"/>
        <v>-2.83</v>
      </c>
      <c r="J10" s="49"/>
    </row>
    <row r="11" spans="1:10" s="21" customFormat="1" ht="32.1" customHeight="1">
      <c r="A11" s="24" t="s">
        <v>34</v>
      </c>
      <c r="B11" s="25">
        <v>6</v>
      </c>
      <c r="C11" s="26">
        <v>313.27</v>
      </c>
      <c r="D11" s="26">
        <v>5.0999999999999996</v>
      </c>
      <c r="E11" s="25">
        <f t="shared" si="0"/>
        <v>6</v>
      </c>
      <c r="F11" s="48">
        <v>318.24</v>
      </c>
      <c r="G11" s="26">
        <v>5.31</v>
      </c>
      <c r="H11" s="26">
        <f t="shared" si="2"/>
        <v>-4.9700000000000273</v>
      </c>
      <c r="I11" s="27">
        <f t="shared" si="1"/>
        <v>-1.56</v>
      </c>
      <c r="J11" s="49"/>
    </row>
    <row r="12" spans="1:10" s="21" customFormat="1" ht="32.1" customHeight="1">
      <c r="A12" s="24" t="s">
        <v>36</v>
      </c>
      <c r="B12" s="25">
        <v>7</v>
      </c>
      <c r="C12" s="47">
        <v>211.32</v>
      </c>
      <c r="D12" s="26">
        <v>3.44</v>
      </c>
      <c r="E12" s="25">
        <f t="shared" si="0"/>
        <v>7</v>
      </c>
      <c r="F12" s="48">
        <v>200.76</v>
      </c>
      <c r="G12" s="26">
        <v>3.35</v>
      </c>
      <c r="H12" s="26">
        <f t="shared" si="2"/>
        <v>10.560000000000002</v>
      </c>
      <c r="I12" s="27">
        <f t="shared" si="1"/>
        <v>5.26</v>
      </c>
      <c r="J12" s="49"/>
    </row>
    <row r="13" spans="1:10" s="21" customFormat="1" ht="32.1" customHeight="1">
      <c r="A13" s="24" t="s">
        <v>39</v>
      </c>
      <c r="B13" s="25">
        <v>8</v>
      </c>
      <c r="C13" s="26">
        <v>174.6</v>
      </c>
      <c r="D13" s="26">
        <v>2.84</v>
      </c>
      <c r="E13" s="25">
        <f t="shared" si="0"/>
        <v>8</v>
      </c>
      <c r="F13" s="54">
        <v>177.98</v>
      </c>
      <c r="G13" s="26">
        <v>2.97</v>
      </c>
      <c r="H13" s="26">
        <f t="shared" si="2"/>
        <v>-3.3799999999999955</v>
      </c>
      <c r="I13" s="27">
        <f t="shared" si="1"/>
        <v>-1.9</v>
      </c>
      <c r="J13" s="49"/>
    </row>
    <row r="14" spans="1:10" s="21" customFormat="1" ht="32.1" customHeight="1">
      <c r="A14" s="24" t="s">
        <v>37</v>
      </c>
      <c r="B14" s="25">
        <v>9</v>
      </c>
      <c r="C14" s="26">
        <v>171.77</v>
      </c>
      <c r="D14" s="26">
        <v>2.8</v>
      </c>
      <c r="E14" s="25">
        <f t="shared" si="0"/>
        <v>9</v>
      </c>
      <c r="F14" s="54">
        <v>171.28</v>
      </c>
      <c r="G14" s="26">
        <v>2.86</v>
      </c>
      <c r="H14" s="26">
        <f t="shared" si="2"/>
        <v>0.49000000000000909</v>
      </c>
      <c r="I14" s="27">
        <f t="shared" si="1"/>
        <v>0.28999999999999998</v>
      </c>
      <c r="J14" s="49"/>
    </row>
    <row r="15" spans="1:10" s="21" customFormat="1" ht="32.1" customHeight="1">
      <c r="A15" s="24" t="s">
        <v>47</v>
      </c>
      <c r="B15" s="42">
        <v>10</v>
      </c>
      <c r="C15" s="26">
        <v>167.54</v>
      </c>
      <c r="D15" s="26">
        <v>2.73</v>
      </c>
      <c r="E15" s="57">
        <v>11</v>
      </c>
      <c r="F15" s="58">
        <v>150.08000000000001</v>
      </c>
      <c r="G15" s="59">
        <v>2.5</v>
      </c>
      <c r="H15" s="26">
        <f t="shared" si="2"/>
        <v>17.45999999999998</v>
      </c>
      <c r="I15" s="27">
        <f t="shared" si="1"/>
        <v>11.63</v>
      </c>
      <c r="J15" s="49"/>
    </row>
    <row r="16" spans="1:10" s="21" customFormat="1" ht="32.1" customHeight="1">
      <c r="A16" s="60" t="s">
        <v>46</v>
      </c>
      <c r="B16" s="57">
        <v>11</v>
      </c>
      <c r="C16" s="58">
        <v>166.91</v>
      </c>
      <c r="D16" s="59">
        <v>2.72</v>
      </c>
      <c r="E16" s="42">
        <v>10</v>
      </c>
      <c r="F16" s="54">
        <v>158.31</v>
      </c>
      <c r="G16" s="26">
        <v>2.64</v>
      </c>
      <c r="H16" s="26">
        <f t="shared" si="2"/>
        <v>8.5999999999999943</v>
      </c>
      <c r="I16" s="27">
        <f t="shared" si="1"/>
        <v>5.43</v>
      </c>
      <c r="J16" s="49"/>
    </row>
    <row r="17" spans="1:10" s="21" customFormat="1" ht="32.1" customHeight="1">
      <c r="A17" s="29" t="s">
        <v>40</v>
      </c>
      <c r="B17" s="29"/>
      <c r="C17" s="38">
        <f>SUM(C6:C15)</f>
        <v>4484.7700000000004</v>
      </c>
      <c r="D17" s="38">
        <f>SUM(D6:D15)</f>
        <v>73.040000000000006</v>
      </c>
      <c r="E17" s="29"/>
      <c r="F17" s="38">
        <f>SUM(F6:F14)+F16</f>
        <v>4431.59</v>
      </c>
      <c r="G17" s="30">
        <f>SUM(G6:G14)+G16</f>
        <v>73.929999999999993</v>
      </c>
      <c r="H17" s="39">
        <f>C17-F17</f>
        <v>53.180000000000291</v>
      </c>
      <c r="I17" s="31">
        <f>IF(F17=0,"_",ROUND(H17/F17*100,2))</f>
        <v>1.2</v>
      </c>
      <c r="J17" s="49"/>
    </row>
    <row r="18" spans="1:10">
      <c r="A18" s="12" t="s">
        <v>5</v>
      </c>
      <c r="D18" s="11"/>
    </row>
    <row r="19" spans="1:10">
      <c r="A19" s="1" t="s">
        <v>42</v>
      </c>
    </row>
    <row r="20" spans="1:10">
      <c r="A20" s="1" t="s">
        <v>48</v>
      </c>
    </row>
    <row r="21" spans="1:10">
      <c r="A21" s="1"/>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zoomScaleNormal="100" zoomScaleSheetLayoutView="100" workbookViewId="0">
      <selection sqref="A1:G1"/>
    </sheetView>
  </sheetViews>
  <sheetFormatPr defaultColWidth="9" defaultRowHeight="15.75"/>
  <cols>
    <col min="1" max="1" width="26.625" style="6" customWidth="1"/>
    <col min="2" max="2" width="20.625" style="6" customWidth="1"/>
    <col min="3" max="3" width="12.125" style="6" customWidth="1"/>
    <col min="4" max="4" width="20.625" style="6" customWidth="1"/>
    <col min="5" max="5" width="12.125" style="6" customWidth="1"/>
    <col min="6" max="6" width="20.625" style="6" customWidth="1"/>
    <col min="7" max="7" width="12.125" style="6" customWidth="1"/>
    <col min="8" max="16384" width="9" style="6"/>
  </cols>
  <sheetData>
    <row r="1" spans="1:7" ht="53.25" customHeight="1">
      <c r="A1" s="77" t="s">
        <v>22</v>
      </c>
      <c r="B1" s="77"/>
      <c r="C1" s="77"/>
      <c r="D1" s="77"/>
      <c r="E1" s="77"/>
      <c r="F1" s="77"/>
      <c r="G1" s="77"/>
    </row>
    <row r="2" spans="1:7" ht="20.100000000000001" customHeight="1">
      <c r="A2" s="84" t="s">
        <v>28</v>
      </c>
      <c r="B2" s="84"/>
      <c r="C2" s="84"/>
      <c r="D2" s="84"/>
      <c r="E2" s="84"/>
      <c r="F2" s="84"/>
      <c r="G2" s="84"/>
    </row>
    <row r="3" spans="1:7" s="34" customFormat="1" ht="27" customHeight="1">
      <c r="A3" s="78" t="s">
        <v>7</v>
      </c>
      <c r="B3" s="82" t="str">
        <f>附表1!B3:C3</f>
        <v>114.3.31</v>
      </c>
      <c r="C3" s="83"/>
      <c r="D3" s="82" t="str">
        <f>附表1!D3:E3</f>
        <v>113.12.31</v>
      </c>
      <c r="E3" s="83"/>
      <c r="F3" s="80" t="s">
        <v>0</v>
      </c>
      <c r="G3" s="81"/>
    </row>
    <row r="4" spans="1:7" s="34" customFormat="1" ht="27" customHeight="1">
      <c r="A4" s="79"/>
      <c r="B4" s="7" t="s">
        <v>1</v>
      </c>
      <c r="C4" s="17" t="s">
        <v>2</v>
      </c>
      <c r="D4" s="4" t="s">
        <v>1</v>
      </c>
      <c r="E4" s="37" t="s">
        <v>2</v>
      </c>
      <c r="F4" s="9" t="s">
        <v>1</v>
      </c>
      <c r="G4" s="7" t="s">
        <v>3</v>
      </c>
    </row>
    <row r="5" spans="1:7" s="34" customFormat="1" ht="33" customHeight="1">
      <c r="A5" s="14" t="s">
        <v>8</v>
      </c>
      <c r="B5" s="51">
        <v>1647.27</v>
      </c>
      <c r="C5" s="51">
        <v>27.569999999999997</v>
      </c>
      <c r="D5" s="51">
        <v>1636.47</v>
      </c>
      <c r="E5" s="51">
        <v>27.88</v>
      </c>
      <c r="F5" s="46">
        <f>B5-D5</f>
        <v>10.799999999999955</v>
      </c>
      <c r="G5" s="51">
        <f t="shared" ref="G5:G8" si="0">IF(D5=0,"_",ROUND(F5/D5*100,2))</f>
        <v>0.66</v>
      </c>
    </row>
    <row r="6" spans="1:7" s="34" customFormat="1" ht="33" customHeight="1">
      <c r="A6" s="15" t="s">
        <v>9</v>
      </c>
      <c r="B6" s="52">
        <v>916.71</v>
      </c>
      <c r="C6" s="52">
        <v>15.35</v>
      </c>
      <c r="D6" s="52">
        <v>951.19</v>
      </c>
      <c r="E6" s="52">
        <v>16.21</v>
      </c>
      <c r="F6" s="46">
        <f>B6-D6</f>
        <v>-34.480000000000018</v>
      </c>
      <c r="G6" s="52">
        <f t="shared" si="0"/>
        <v>-3.62</v>
      </c>
    </row>
    <row r="7" spans="1:7" s="34" customFormat="1" ht="33" customHeight="1">
      <c r="A7" s="15" t="s">
        <v>10</v>
      </c>
      <c r="B7" s="52">
        <v>3323.18</v>
      </c>
      <c r="C7" s="52">
        <v>55.63</v>
      </c>
      <c r="D7" s="52">
        <v>3199.79</v>
      </c>
      <c r="E7" s="52">
        <v>54.51</v>
      </c>
      <c r="F7" s="46">
        <f>B7-D7</f>
        <v>123.38999999999987</v>
      </c>
      <c r="G7" s="52">
        <f t="shared" si="0"/>
        <v>3.86</v>
      </c>
    </row>
    <row r="8" spans="1:7" s="34" customFormat="1" ht="33" customHeight="1">
      <c r="A8" s="36" t="s">
        <v>25</v>
      </c>
      <c r="B8" s="53">
        <v>86.39</v>
      </c>
      <c r="C8" s="53">
        <v>1.45</v>
      </c>
      <c r="D8" s="53">
        <v>82.27</v>
      </c>
      <c r="E8" s="53">
        <v>1.4</v>
      </c>
      <c r="F8" s="46">
        <f>B8-D8</f>
        <v>4.1200000000000045</v>
      </c>
      <c r="G8" s="53">
        <f t="shared" si="0"/>
        <v>5.01</v>
      </c>
    </row>
    <row r="9" spans="1:7" s="34" customFormat="1" ht="33" customHeight="1">
      <c r="A9" s="17" t="s">
        <v>17</v>
      </c>
      <c r="B9" s="50">
        <f>SUM(B5:B8)</f>
        <v>5973.55</v>
      </c>
      <c r="C9" s="50">
        <f>SUM(C5:C8)</f>
        <v>100</v>
      </c>
      <c r="D9" s="50">
        <f>SUM(D5:D8)</f>
        <v>5869.72</v>
      </c>
      <c r="E9" s="50">
        <f>SUM(E5:E8)</f>
        <v>100</v>
      </c>
      <c r="F9" s="50">
        <f>B9-D9</f>
        <v>103.82999999999993</v>
      </c>
      <c r="G9" s="50">
        <f>IF(D9=0,"_",ROUND(F9/D9*100,2))</f>
        <v>1.77</v>
      </c>
    </row>
    <row r="10" spans="1:7" s="3" customFormat="1">
      <c r="A10" s="1" t="s">
        <v>4</v>
      </c>
    </row>
    <row r="11" spans="1:7" s="3" customFormat="1">
      <c r="A11" s="1" t="s">
        <v>23</v>
      </c>
    </row>
    <row r="12" spans="1:7" s="3" customFormat="1" ht="16.5">
      <c r="A12" s="1" t="s">
        <v>43</v>
      </c>
      <c r="B12" s="5"/>
    </row>
    <row r="13" spans="1:7">
      <c r="A13" s="1"/>
    </row>
  </sheetData>
  <mergeCells count="6">
    <mergeCell ref="A1:G1"/>
    <mergeCell ref="A3:A4"/>
    <mergeCell ref="F3:G3"/>
    <mergeCell ref="D3:E3"/>
    <mergeCell ref="A2:G2"/>
    <mergeCell ref="B3:C3"/>
  </mergeCells>
  <phoneticPr fontId="2" type="noConversion"/>
  <printOptions horizontalCentered="1"/>
  <pageMargins left="0.39370078740157483" right="0.39370078740157483"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zoomScaleNormal="100" zoomScaleSheetLayoutView="100" workbookViewId="0">
      <selection sqref="A1:I1"/>
    </sheetView>
  </sheetViews>
  <sheetFormatPr defaultColWidth="9" defaultRowHeight="15.75"/>
  <cols>
    <col min="1" max="1" width="35.625" style="10" customWidth="1"/>
    <col min="2" max="2" width="8.625" style="10" customWidth="1"/>
    <col min="3" max="3" width="18.625" style="10" customWidth="1"/>
    <col min="4" max="5" width="8.625" style="10" customWidth="1"/>
    <col min="6" max="6" width="18.625" style="10" customWidth="1"/>
    <col min="7" max="7" width="8.625" style="10" customWidth="1"/>
    <col min="8" max="8" width="18.625" style="10" customWidth="1"/>
    <col min="9" max="9" width="8.625" style="10" customWidth="1"/>
    <col min="10" max="16384" width="9" style="10"/>
  </cols>
  <sheetData>
    <row r="1" spans="1:11" s="2" customFormat="1" ht="36" customHeight="1">
      <c r="A1" s="69" t="s">
        <v>24</v>
      </c>
      <c r="B1" s="69"/>
      <c r="C1" s="69"/>
      <c r="D1" s="69"/>
      <c r="E1" s="69"/>
      <c r="F1" s="69"/>
      <c r="G1" s="69"/>
      <c r="H1" s="69"/>
      <c r="I1" s="69"/>
    </row>
    <row r="2" spans="1:11" ht="20.100000000000001" customHeight="1">
      <c r="A2" s="68" t="s">
        <v>29</v>
      </c>
      <c r="B2" s="68"/>
      <c r="C2" s="68"/>
      <c r="D2" s="68"/>
      <c r="E2" s="68"/>
      <c r="F2" s="68"/>
      <c r="G2" s="68"/>
      <c r="H2" s="68"/>
      <c r="I2" s="68"/>
    </row>
    <row r="3" spans="1:11" s="21" customFormat="1" ht="20.100000000000001" customHeight="1">
      <c r="A3" s="70" t="s">
        <v>12</v>
      </c>
      <c r="B3" s="73" t="s">
        <v>18</v>
      </c>
      <c r="C3" s="74"/>
      <c r="D3" s="74"/>
      <c r="E3" s="74"/>
      <c r="F3" s="74"/>
      <c r="G3" s="74"/>
      <c r="H3" s="74"/>
      <c r="I3" s="75"/>
    </row>
    <row r="4" spans="1:11" s="21" customFormat="1" ht="20.100000000000001" customHeight="1">
      <c r="A4" s="71"/>
      <c r="B4" s="73" t="str">
        <f>附表2!B4:D4</f>
        <v>114.3.31</v>
      </c>
      <c r="C4" s="74"/>
      <c r="D4" s="75"/>
      <c r="E4" s="73" t="str">
        <f>附表2!E4:G4</f>
        <v>113.12.31</v>
      </c>
      <c r="F4" s="74"/>
      <c r="G4" s="75"/>
      <c r="H4" s="73" t="s">
        <v>13</v>
      </c>
      <c r="I4" s="75"/>
    </row>
    <row r="5" spans="1:11" s="21" customFormat="1" ht="20.100000000000001" customHeight="1">
      <c r="A5" s="72"/>
      <c r="B5" s="22" t="s">
        <v>14</v>
      </c>
      <c r="C5" s="22" t="s">
        <v>15</v>
      </c>
      <c r="D5" s="23" t="s">
        <v>2</v>
      </c>
      <c r="E5" s="22" t="s">
        <v>14</v>
      </c>
      <c r="F5" s="22" t="s">
        <v>15</v>
      </c>
      <c r="G5" s="23" t="s">
        <v>2</v>
      </c>
      <c r="H5" s="22" t="s">
        <v>15</v>
      </c>
      <c r="I5" s="23" t="s">
        <v>3</v>
      </c>
    </row>
    <row r="6" spans="1:11" s="21" customFormat="1" ht="32.1" customHeight="1">
      <c r="A6" s="24" t="s">
        <v>30</v>
      </c>
      <c r="B6" s="25">
        <v>1</v>
      </c>
      <c r="C6" s="41">
        <v>1765.29</v>
      </c>
      <c r="D6" s="26">
        <v>29.55</v>
      </c>
      <c r="E6" s="25">
        <f t="shared" ref="E6:E14" si="0">RANK(F6,$F$6:$F$15,0)</f>
        <v>1</v>
      </c>
      <c r="F6" s="41">
        <v>1741.69</v>
      </c>
      <c r="G6" s="26">
        <v>29.67</v>
      </c>
      <c r="H6" s="26">
        <f>C6-F6</f>
        <v>23.599999999999909</v>
      </c>
      <c r="I6" s="27">
        <f t="shared" ref="I6:I15" si="1">IF(F6=0,"_",ROUND(H6/F6*100,2))</f>
        <v>1.36</v>
      </c>
    </row>
    <row r="7" spans="1:11" s="21" customFormat="1" ht="32.1" customHeight="1">
      <c r="A7" s="24" t="s">
        <v>31</v>
      </c>
      <c r="B7" s="25">
        <v>2</v>
      </c>
      <c r="C7" s="41">
        <v>496.28</v>
      </c>
      <c r="D7" s="26">
        <v>8.31</v>
      </c>
      <c r="E7" s="25">
        <f t="shared" si="0"/>
        <v>2</v>
      </c>
      <c r="F7" s="41">
        <v>516.99</v>
      </c>
      <c r="G7" s="26">
        <v>8.81</v>
      </c>
      <c r="H7" s="26">
        <f t="shared" ref="H7:H15" si="2">C7-F7</f>
        <v>-20.710000000000036</v>
      </c>
      <c r="I7" s="27">
        <f t="shared" si="1"/>
        <v>-4.01</v>
      </c>
    </row>
    <row r="8" spans="1:11" s="21" customFormat="1" ht="32.1" customHeight="1">
      <c r="A8" s="56" t="s">
        <v>32</v>
      </c>
      <c r="B8" s="25">
        <v>3</v>
      </c>
      <c r="C8" s="45">
        <v>448.26</v>
      </c>
      <c r="D8" s="26">
        <v>7.5</v>
      </c>
      <c r="E8" s="25">
        <f t="shared" si="0"/>
        <v>3</v>
      </c>
      <c r="F8" s="45">
        <v>429.91</v>
      </c>
      <c r="G8" s="26">
        <v>7.32</v>
      </c>
      <c r="H8" s="26">
        <f t="shared" si="2"/>
        <v>18.349999999999966</v>
      </c>
      <c r="I8" s="27">
        <f t="shared" si="1"/>
        <v>4.2699999999999996</v>
      </c>
    </row>
    <row r="9" spans="1:11" s="21" customFormat="1" ht="32.1" customHeight="1">
      <c r="A9" s="24" t="s">
        <v>35</v>
      </c>
      <c r="B9" s="25">
        <v>4</v>
      </c>
      <c r="C9" s="45">
        <v>382.44</v>
      </c>
      <c r="D9" s="26">
        <v>6.4</v>
      </c>
      <c r="E9" s="25">
        <f t="shared" si="0"/>
        <v>4</v>
      </c>
      <c r="F9" s="45">
        <v>401.02</v>
      </c>
      <c r="G9" s="26">
        <v>6.83</v>
      </c>
      <c r="H9" s="26">
        <f t="shared" si="2"/>
        <v>-18.579999999999984</v>
      </c>
      <c r="I9" s="27">
        <f t="shared" si="1"/>
        <v>-4.63</v>
      </c>
    </row>
    <row r="10" spans="1:11" s="21" customFormat="1" ht="32.1" customHeight="1">
      <c r="A10" s="24" t="s">
        <v>33</v>
      </c>
      <c r="B10" s="25">
        <v>5</v>
      </c>
      <c r="C10" s="41">
        <v>347.13</v>
      </c>
      <c r="D10" s="26">
        <v>5.81</v>
      </c>
      <c r="E10" s="25">
        <f t="shared" si="0"/>
        <v>5</v>
      </c>
      <c r="F10" s="41">
        <v>339.61</v>
      </c>
      <c r="G10" s="26">
        <v>5.79</v>
      </c>
      <c r="H10" s="26">
        <f t="shared" si="2"/>
        <v>7.5199999999999818</v>
      </c>
      <c r="I10" s="27">
        <f t="shared" si="1"/>
        <v>2.21</v>
      </c>
    </row>
    <row r="11" spans="1:11" s="21" customFormat="1" ht="32.1" customHeight="1">
      <c r="A11" s="24" t="s">
        <v>34</v>
      </c>
      <c r="B11" s="25">
        <v>6</v>
      </c>
      <c r="C11" s="41">
        <v>226.43</v>
      </c>
      <c r="D11" s="26">
        <v>3.79</v>
      </c>
      <c r="E11" s="25">
        <f t="shared" si="0"/>
        <v>6</v>
      </c>
      <c r="F11" s="41">
        <v>228.88</v>
      </c>
      <c r="G11" s="26">
        <v>3.9</v>
      </c>
      <c r="H11" s="26">
        <f t="shared" si="2"/>
        <v>-2.4499999999999886</v>
      </c>
      <c r="I11" s="27">
        <f t="shared" si="1"/>
        <v>-1.07</v>
      </c>
    </row>
    <row r="12" spans="1:11" s="21" customFormat="1" ht="32.1" customHeight="1">
      <c r="A12" s="56" t="s">
        <v>38</v>
      </c>
      <c r="B12" s="42">
        <v>7</v>
      </c>
      <c r="C12" s="45">
        <v>204.07</v>
      </c>
      <c r="D12" s="26">
        <v>3.42</v>
      </c>
      <c r="E12" s="42">
        <f t="shared" si="0"/>
        <v>8</v>
      </c>
      <c r="F12" s="41">
        <v>197.32</v>
      </c>
      <c r="G12" s="26">
        <v>3.36</v>
      </c>
      <c r="H12" s="26">
        <f t="shared" si="2"/>
        <v>6.75</v>
      </c>
      <c r="I12" s="27">
        <f t="shared" si="1"/>
        <v>3.42</v>
      </c>
    </row>
    <row r="13" spans="1:11" s="21" customFormat="1" ht="32.1" customHeight="1">
      <c r="A13" s="24" t="s">
        <v>37</v>
      </c>
      <c r="B13" s="42">
        <v>8</v>
      </c>
      <c r="C13" s="45">
        <v>199.55</v>
      </c>
      <c r="D13" s="26">
        <v>3.34</v>
      </c>
      <c r="E13" s="42">
        <f t="shared" si="0"/>
        <v>7</v>
      </c>
      <c r="F13" s="45">
        <v>204.2</v>
      </c>
      <c r="G13" s="26">
        <v>3.48</v>
      </c>
      <c r="H13" s="26">
        <f t="shared" si="2"/>
        <v>-4.6499999999999773</v>
      </c>
      <c r="I13" s="27">
        <f t="shared" si="1"/>
        <v>-2.2799999999999998</v>
      </c>
    </row>
    <row r="14" spans="1:11" s="21" customFormat="1" ht="32.1" customHeight="1">
      <c r="A14" s="24" t="s">
        <v>36</v>
      </c>
      <c r="B14" s="25">
        <v>9</v>
      </c>
      <c r="C14" s="45">
        <v>156.16</v>
      </c>
      <c r="D14" s="26">
        <v>2.6199999999999997</v>
      </c>
      <c r="E14" s="25">
        <f t="shared" si="0"/>
        <v>9</v>
      </c>
      <c r="F14" s="45">
        <v>143.26</v>
      </c>
      <c r="G14" s="26">
        <v>2.44</v>
      </c>
      <c r="H14" s="26">
        <f t="shared" si="2"/>
        <v>12.900000000000006</v>
      </c>
      <c r="I14" s="27">
        <f t="shared" si="1"/>
        <v>9</v>
      </c>
    </row>
    <row r="15" spans="1:11" s="55" customFormat="1" ht="32.1" customHeight="1">
      <c r="A15" s="24" t="s">
        <v>49</v>
      </c>
      <c r="B15" s="25">
        <v>10</v>
      </c>
      <c r="C15" s="45">
        <v>154.18</v>
      </c>
      <c r="D15" s="26">
        <v>2.58</v>
      </c>
      <c r="E15" s="25">
        <f>RANK(F15,$F$6:$F$15,0)</f>
        <v>10</v>
      </c>
      <c r="F15" s="45">
        <v>142.9</v>
      </c>
      <c r="G15" s="26">
        <v>2.44</v>
      </c>
      <c r="H15" s="26">
        <f t="shared" si="2"/>
        <v>11.280000000000001</v>
      </c>
      <c r="I15" s="27">
        <f t="shared" si="1"/>
        <v>7.89</v>
      </c>
      <c r="J15" s="32"/>
      <c r="K15" s="33"/>
    </row>
    <row r="16" spans="1:11" s="21" customFormat="1" ht="32.1" customHeight="1">
      <c r="A16" s="29" t="s">
        <v>16</v>
      </c>
      <c r="B16" s="29"/>
      <c r="C16" s="40">
        <f>SUM(C6:C15)</f>
        <v>4379.7900000000009</v>
      </c>
      <c r="D16" s="30">
        <f>SUM(D6:D15)</f>
        <v>73.320000000000007</v>
      </c>
      <c r="E16" s="29"/>
      <c r="F16" s="40">
        <f>SUM(F6:F15)</f>
        <v>4345.78</v>
      </c>
      <c r="G16" s="30">
        <f>SUM(G6:G15)</f>
        <v>74.040000000000006</v>
      </c>
      <c r="H16" s="39">
        <f>C16-F16</f>
        <v>34.010000000001128</v>
      </c>
      <c r="I16" s="31">
        <f>IF(F16=0,"_",ROUND(H16/F16*100,2))</f>
        <v>0.78</v>
      </c>
    </row>
    <row r="17" spans="1:4">
      <c r="A17" s="12" t="s">
        <v>5</v>
      </c>
      <c r="D17" s="11"/>
    </row>
    <row r="18" spans="1:4">
      <c r="A18" s="1" t="s">
        <v>41</v>
      </c>
    </row>
    <row r="19" spans="1:4">
      <c r="A19" s="1"/>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洪仁亮</cp:lastModifiedBy>
  <cp:lastPrinted>2023-12-18T03:47:25Z</cp:lastPrinted>
  <dcterms:created xsi:type="dcterms:W3CDTF">2021-02-22T06:46:19Z</dcterms:created>
  <dcterms:modified xsi:type="dcterms:W3CDTF">2025-06-20T07:24:37Z</dcterms:modified>
</cp:coreProperties>
</file>