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4年退票新聞稿\1140124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123" i="1" l="1"/>
  <c r="M123" i="1"/>
  <c r="J123" i="1"/>
  <c r="J122" i="1"/>
  <c r="L123" i="1" s="1"/>
  <c r="G123" i="1"/>
  <c r="G122" i="1"/>
  <c r="I123" i="1" s="1"/>
  <c r="F123" i="1"/>
  <c r="E123" i="1" l="1"/>
  <c r="D123" i="1"/>
  <c r="G160" i="1"/>
  <c r="P160" i="1"/>
  <c r="M160" i="1"/>
  <c r="J160" i="1"/>
  <c r="P161" i="1" l="1"/>
  <c r="R161" i="1" s="1"/>
  <c r="M161" i="1"/>
  <c r="O161" i="1" s="1"/>
  <c r="J161" i="1"/>
  <c r="L161" i="1" s="1"/>
  <c r="G161" i="1"/>
  <c r="I161" i="1" s="1"/>
  <c r="F161" i="1"/>
  <c r="F160" i="1"/>
  <c r="R159" i="1"/>
  <c r="Q159" i="1"/>
  <c r="O159" i="1"/>
  <c r="N159" i="1"/>
  <c r="L159" i="1"/>
  <c r="K159" i="1"/>
  <c r="I159" i="1"/>
  <c r="H159" i="1"/>
  <c r="R158" i="1" l="1"/>
  <c r="Q158" i="1"/>
  <c r="O158" i="1"/>
  <c r="N158" i="1"/>
  <c r="L158" i="1"/>
  <c r="K158" i="1"/>
  <c r="I158" i="1"/>
  <c r="H158" i="1"/>
  <c r="R157" i="1" l="1"/>
  <c r="Q157" i="1"/>
  <c r="O157" i="1"/>
  <c r="N157" i="1"/>
  <c r="L157" i="1"/>
  <c r="K157" i="1"/>
  <c r="I157" i="1"/>
  <c r="H157" i="1"/>
  <c r="E161" i="1" l="1"/>
  <c r="L160" i="1"/>
  <c r="R160" i="1"/>
  <c r="I160" i="1"/>
  <c r="R156" i="1"/>
  <c r="Q156" i="1"/>
  <c r="O156" i="1"/>
  <c r="N156" i="1"/>
  <c r="L156" i="1"/>
  <c r="K156" i="1"/>
  <c r="I156" i="1"/>
  <c r="H156" i="1"/>
  <c r="D160" i="1" l="1"/>
  <c r="R155" i="1"/>
  <c r="Q155" i="1"/>
  <c r="O155" i="1"/>
  <c r="N155" i="1"/>
  <c r="L155" i="1"/>
  <c r="K155" i="1"/>
  <c r="I155" i="1"/>
  <c r="H155" i="1"/>
  <c r="I154" i="1" l="1"/>
  <c r="H154" i="1"/>
  <c r="R154" i="1"/>
  <c r="Q154" i="1"/>
  <c r="O154" i="1"/>
  <c r="N154" i="1"/>
  <c r="L154" i="1"/>
  <c r="K154" i="1"/>
  <c r="E160" i="1" l="1"/>
  <c r="R153" i="1"/>
  <c r="Q153" i="1"/>
  <c r="O153" i="1"/>
  <c r="N153" i="1"/>
  <c r="L153" i="1"/>
  <c r="K153" i="1"/>
  <c r="I153" i="1"/>
  <c r="H153" i="1"/>
  <c r="R152" i="1" l="1"/>
  <c r="Q152" i="1"/>
  <c r="O152" i="1"/>
  <c r="N152" i="1"/>
  <c r="L152" i="1"/>
  <c r="K152" i="1"/>
  <c r="I152" i="1"/>
  <c r="H152" i="1"/>
  <c r="O160" i="1" l="1"/>
  <c r="Q151" i="1"/>
  <c r="R151" i="1"/>
  <c r="O151" i="1" l="1"/>
  <c r="N151" i="1"/>
  <c r="L151" i="1"/>
  <c r="K151" i="1"/>
  <c r="I151" i="1"/>
  <c r="H151" i="1"/>
  <c r="R150" i="1" l="1"/>
  <c r="Q150" i="1"/>
  <c r="O150" i="1"/>
  <c r="N150" i="1"/>
  <c r="L150" i="1"/>
  <c r="K150" i="1"/>
  <c r="I150" i="1"/>
  <c r="H150" i="1"/>
  <c r="R149" i="1" l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D161" i="1" l="1"/>
  <c r="R147" i="1"/>
  <c r="Q147" i="1"/>
  <c r="O147" i="1"/>
  <c r="N147" i="1"/>
  <c r="L147" i="1"/>
  <c r="K147" i="1"/>
  <c r="I147" i="1"/>
  <c r="H147" i="1"/>
  <c r="R146" i="1" l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H138" i="1" l="1"/>
  <c r="D137" i="1"/>
  <c r="E137" i="1"/>
  <c r="H137" i="1"/>
  <c r="I137" i="1"/>
  <c r="K137" i="1"/>
  <c r="L137" i="1"/>
  <c r="N137" i="1"/>
  <c r="O137" i="1"/>
  <c r="Q137" i="1"/>
  <c r="R137" i="1"/>
  <c r="R138" i="1"/>
  <c r="Q138" i="1"/>
  <c r="O138" i="1"/>
  <c r="N138" i="1"/>
  <c r="L138" i="1"/>
  <c r="K138" i="1"/>
  <c r="I138" i="1"/>
  <c r="D138" i="1"/>
  <c r="P122" i="1" l="1"/>
  <c r="R123" i="1" s="1"/>
  <c r="M122" i="1"/>
  <c r="O123" i="1" s="1"/>
  <c r="F122" i="1" l="1"/>
  <c r="D122" i="1"/>
  <c r="E122" i="1" l="1"/>
  <c r="R136" i="1" l="1"/>
  <c r="O136" i="1"/>
  <c r="L136" i="1"/>
  <c r="I136" i="1"/>
  <c r="Q136" i="1"/>
  <c r="N136" i="1"/>
  <c r="K136" i="1"/>
  <c r="H136" i="1"/>
  <c r="E136" i="1"/>
  <c r="D136" i="1"/>
  <c r="I132" i="1" l="1"/>
  <c r="R132" i="1" l="1"/>
  <c r="Q132" i="1"/>
  <c r="O132" i="1"/>
  <c r="N132" i="1"/>
  <c r="L132" i="1"/>
  <c r="K132" i="1"/>
  <c r="H132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<sst xmlns="http://schemas.openxmlformats.org/spreadsheetml/2006/main" count="384" uniqueCount="171">
  <si>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</si>
  <si>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</si>
  <si>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</si>
  <si>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</si>
  <si>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</si>
  <si>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</si>
  <si>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</si>
  <si>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</si>
  <si>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</si>
  <si>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</si>
  <si>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</si>
  <si>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</si>
  <si>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</si>
  <si>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</si>
  <si>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</si>
  <si>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</si>
  <si>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</si>
  <si>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</si>
  <si>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</si>
  <si>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</si>
  <si>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</si>
  <si>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</si>
  <si>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</si>
  <si>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</si>
  <si>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</si>
  <si>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</si>
  <si>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</si>
  <si>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</si>
  <si>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</si>
  <si>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</si>
  <si>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</si>
  <si>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</si>
  <si>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</si>
  <si>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</si>
  <si>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</si>
  <si>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</si>
  <si>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</si>
  <si>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</si>
  <si>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</si>
  <si>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</si>
  <si>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</si>
  <si>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</si>
  <si>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</si>
  <si>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</si>
  <si>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</si>
  <si>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</si>
  <si>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</si>
  <si>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</si>
  <si>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</si>
  <si>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</si>
  <si>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</si>
  <si>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</si>
  <si>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</si>
  <si>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</si>
  <si>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</si>
  <si>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</si>
  <si>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</si>
  <si>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</si>
  <si>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</si>
  <si>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</si>
  <si>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</si>
  <si>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</si>
  <si>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</si>
  <si>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</si>
  <si>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</si>
  <si>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</si>
  <si>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</si>
  <si>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</si>
  <si>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</si>
  <si>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</si>
  <si>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</si>
  <si>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</si>
  <si>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</si>
  <si>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</si>
  <si>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</si>
  <si>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</si>
  <si>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</si>
  <si>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</si>
  <si>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</si>
  <si>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</si>
  <si>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</si>
  <si>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</si>
  <si>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</si>
  <si>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</si>
  <si>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</si>
  <si>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</si>
  <si>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</si>
  <si>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</si>
  <si>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</si>
  <si>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</si>
  <si>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</si>
  <si>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</si>
  <si>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</si>
  <si>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</si>
  <si>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</si>
  <si>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</si>
  <si>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</si>
  <si>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</si>
  <si>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</si>
  <si>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</si>
  <si>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</si>
  <si>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</si>
  <si>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</si>
  <si>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</si>
  <si>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</si>
  <si>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</si>
  <si>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</si>
  <si>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</si>
  <si>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</si>
  <si>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</si>
  <si>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</si>
  <si>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</si>
  <si>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</si>
  <si>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</si>
  <si>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</si>
  <si>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</si>
  <si>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</si>
  <si>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</si>
  <si>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</si>
  <si>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</si>
  <si>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</si>
  <si>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</si>
  <si>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</si>
  <si>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</si>
  <si>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</si>
  <si>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</si>
  <si>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</si>
  <si>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</si>
  <si>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</si>
  <si>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</si>
  <si>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</si>
  <si>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</si>
  <si>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</si>
  <si>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</si>
  <si>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</si>
  <si>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</si>
  <si>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</si>
  <si>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</si>
  <si>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</si>
  <si>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</si>
  <si>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</si>
  <si>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</si>
  <si>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</si>
  <si>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</si>
  <si>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</si>
  <si>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</si>
  <si>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</si>
  <si>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</si>
  <si>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</si>
  <si>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</si>
  <si>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</si>
  <si>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</si>
  <si>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</si>
  <si>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</si>
  <si>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</si>
  <si>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</si>
  <si>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</si>
  <si>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</si>
  <si>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</si>
  <si>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</si>
  <si>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</si>
  <si>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</si>
  <si>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</si>
  <si>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</si>
  <si>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</si>
  <si>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</si>
  <si>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</si>
  <si>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</si>
  <si>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</si>
  <si>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1-12</t>
    </r>
    <r>
      <rPr>
        <sz val="11"/>
        <rFont val="標楷體"/>
        <family val="4"/>
        <charset val="136"/>
      </rPr>
      <t>月</t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</si>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</sst>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93"/>
  <sheetViews>
    <sheetView showGridLines="0" tabSelected="1" zoomScale="85" zoomScaleNormal="85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123" sqref="I123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3.5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SUM(G124:G135)</f>
        <v>64803199</v>
      </c>
      <c r="H122" s="25" t="s">
        <v>14</v>
      </c>
      <c r="I122" s="57">
        <f>(G122-G105)/G105*100</f>
        <v>-5.9705724475629722</v>
      </c>
      <c r="J122" s="58">
        <f>SUM(J124:J135)</f>
        <v>14053256</v>
      </c>
      <c r="K122" s="25" t="s">
        <v>14</v>
      </c>
      <c r="L122" s="57">
        <f>(J122-J105)/J105*100</f>
        <v>0.300918686292448</v>
      </c>
      <c r="M122" s="56">
        <f>SUM(M124:M135)</f>
        <v>46856</v>
      </c>
      <c r="N122" s="25" t="s">
        <v>14</v>
      </c>
      <c r="O122" s="57">
        <f>(M122-M105)/M105*100</f>
        <v>-7.9160443361370962</v>
      </c>
      <c r="P122" s="58">
        <f>SUM(P124:P135)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ht="13.5" customHeight="1" x14ac:dyDescent="0.25">
      <c r="A123" s="1"/>
      <c r="B123" s="60" t="s">
        <v>170</v>
      </c>
      <c r="C123" s="61"/>
      <c r="D123" s="53">
        <f>M123 / G123*100</f>
        <v>7.4089132430003785E-2</v>
      </c>
      <c r="E123" s="54">
        <f>P123/J123*100</f>
        <v>0.27230456850118723</v>
      </c>
      <c r="F123" s="55">
        <f>16+20+24+17+22+21+21+22+21+20+22+21</f>
        <v>247</v>
      </c>
      <c r="G123" s="56">
        <f>SUM(G136:G147)</f>
        <v>59369031</v>
      </c>
      <c r="H123" s="25" t="s">
        <v>14</v>
      </c>
      <c r="I123" s="57">
        <f>(G123-G122)/G122*100</f>
        <v>-8.3856477517413914</v>
      </c>
      <c r="J123" s="58">
        <f>SUM(J136:J147)</f>
        <v>12912747</v>
      </c>
      <c r="K123" s="25" t="s">
        <v>14</v>
      </c>
      <c r="L123" s="57">
        <f>(J123-J122)/J122*100</f>
        <v>-8.1156210347267574</v>
      </c>
      <c r="M123" s="56">
        <f>SUM(M136:M147)</f>
        <v>43986</v>
      </c>
      <c r="N123" s="25" t="s">
        <v>14</v>
      </c>
      <c r="O123" s="57">
        <f>(M123-M122)/M122*100</f>
        <v>-6.1251493938876553</v>
      </c>
      <c r="P123" s="58">
        <f>SUM(P136:P147)</f>
        <v>35162</v>
      </c>
      <c r="Q123" s="25" t="s">
        <v>14</v>
      </c>
      <c r="R123" s="59">
        <f>(P123-P122)/P122*100</f>
        <v>0.67283190654794278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</row>
    <row r="124" spans="1:49" s="86" customFormat="1" ht="21" hidden="1" customHeight="1" x14ac:dyDescent="0.25">
      <c r="A124" s="77"/>
      <c r="B124" s="95" t="s">
        <v>120</v>
      </c>
      <c r="C124" s="47"/>
      <c r="D124" s="78">
        <v>7.0000000000000007E-2</v>
      </c>
      <c r="E124" s="79">
        <v>0.31</v>
      </c>
      <c r="F124" s="96" t="s">
        <v>129</v>
      </c>
      <c r="G124" s="80">
        <v>5925920</v>
      </c>
      <c r="H124" s="81">
        <v>23.316086328252457</v>
      </c>
      <c r="I124" s="81">
        <v>22.202890469386276</v>
      </c>
      <c r="J124" s="82">
        <v>1262274</v>
      </c>
      <c r="K124" s="81">
        <v>9.6325414637196793</v>
      </c>
      <c r="L124" s="81">
        <v>15.899800570742295</v>
      </c>
      <c r="M124" s="80">
        <v>4045</v>
      </c>
      <c r="N124" s="81">
        <v>12.111973392461199</v>
      </c>
      <c r="O124" s="81">
        <v>3.3205619412515963</v>
      </c>
      <c r="P124" s="82">
        <v>3917</v>
      </c>
      <c r="Q124" s="81">
        <v>59.292395282635212</v>
      </c>
      <c r="R124" s="83">
        <v>33.96032831737346</v>
      </c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5"/>
      <c r="AN124" s="85"/>
      <c r="AO124" s="85"/>
      <c r="AP124" s="85"/>
      <c r="AQ124" s="85"/>
      <c r="AR124" s="85"/>
      <c r="AS124" s="85"/>
      <c r="AT124" s="85"/>
      <c r="AU124" s="85"/>
      <c r="AV124" s="85"/>
      <c r="AW124" s="85"/>
    </row>
    <row r="125" spans="1:49" ht="14.1" hidden="1" customHeight="1" x14ac:dyDescent="0.25">
      <c r="A125" s="1"/>
      <c r="B125" s="76" t="s">
        <v>76</v>
      </c>
      <c r="C125" s="47" t="s">
        <v>29</v>
      </c>
      <c r="D125" s="21">
        <v>0.06</v>
      </c>
      <c r="E125" s="29">
        <v>0.23</v>
      </c>
      <c r="F125" s="90" t="s">
        <v>131</v>
      </c>
      <c r="G125" s="32">
        <v>4818513</v>
      </c>
      <c r="H125" s="33">
        <v>-18.687511812511811</v>
      </c>
      <c r="I125" s="33">
        <v>-15.264500308975556</v>
      </c>
      <c r="J125" s="34">
        <v>931646</v>
      </c>
      <c r="K125" s="33">
        <v>-26.193045250080409</v>
      </c>
      <c r="L125" s="33">
        <v>-6.8136875892082855</v>
      </c>
      <c r="M125" s="32">
        <v>2883</v>
      </c>
      <c r="N125" s="33">
        <v>-28.72682323856613</v>
      </c>
      <c r="O125" s="33">
        <v>-22.416576964477933</v>
      </c>
      <c r="P125" s="34">
        <v>2188</v>
      </c>
      <c r="Q125" s="33">
        <v>-44.140924176665813</v>
      </c>
      <c r="R125" s="36">
        <v>-7.8736842105263163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ht="12.75" hidden="1" customHeight="1" x14ac:dyDescent="0.25">
      <c r="A126" s="1"/>
      <c r="B126" s="76" t="s">
        <v>77</v>
      </c>
      <c r="C126" s="47"/>
      <c r="D126" s="21">
        <v>0.06</v>
      </c>
      <c r="E126" s="29">
        <v>0.23</v>
      </c>
      <c r="F126" s="90" t="s">
        <v>132</v>
      </c>
      <c r="G126" s="32">
        <v>7073506</v>
      </c>
      <c r="H126" s="33">
        <v>46.798524773099089</v>
      </c>
      <c r="I126" s="33">
        <v>-6.8008999598401623</v>
      </c>
      <c r="J126" s="34">
        <v>1411227</v>
      </c>
      <c r="K126" s="33">
        <v>51.476741165635872</v>
      </c>
      <c r="L126" s="33">
        <v>3.9512811352512003</v>
      </c>
      <c r="M126" s="32">
        <v>4587</v>
      </c>
      <c r="N126" s="33">
        <v>59.105098855359003</v>
      </c>
      <c r="O126" s="33">
        <v>-15.039822189294313</v>
      </c>
      <c r="P126" s="34">
        <v>3315</v>
      </c>
      <c r="Q126" s="33">
        <v>51.508226691042047</v>
      </c>
      <c r="R126" s="36">
        <v>8.7598425196850389</v>
      </c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</row>
    <row r="127" spans="1:49" s="109" customFormat="1" ht="19.5" hidden="1" customHeight="1" x14ac:dyDescent="0.25">
      <c r="A127" s="99"/>
      <c r="B127" s="98" t="s">
        <v>78</v>
      </c>
      <c r="C127" s="61"/>
      <c r="D127" s="100">
        <v>0.08</v>
      </c>
      <c r="E127" s="101">
        <v>0.24</v>
      </c>
      <c r="F127" s="102" t="s">
        <v>127</v>
      </c>
      <c r="G127" s="103">
        <v>3883392</v>
      </c>
      <c r="H127" s="104">
        <v>-45.1</v>
      </c>
      <c r="I127" s="104">
        <v>-9.7799999999999994</v>
      </c>
      <c r="J127" s="105">
        <v>965441</v>
      </c>
      <c r="K127" s="104">
        <v>-31.59</v>
      </c>
      <c r="L127" s="104">
        <v>-3.78</v>
      </c>
      <c r="M127" s="103">
        <v>3158</v>
      </c>
      <c r="N127" s="104">
        <v>-31.15</v>
      </c>
      <c r="O127" s="104">
        <v>-16.260000000000002</v>
      </c>
      <c r="P127" s="105">
        <v>2282</v>
      </c>
      <c r="Q127" s="104">
        <v>-31.16</v>
      </c>
      <c r="R127" s="106">
        <v>-1.68</v>
      </c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08"/>
    </row>
    <row r="128" spans="1:49" ht="12.75" hidden="1" customHeight="1" x14ac:dyDescent="0.25">
      <c r="A128" s="1"/>
      <c r="B128" s="76" t="s">
        <v>79</v>
      </c>
      <c r="C128" s="47"/>
      <c r="D128" s="21">
        <v>7.0000000000000007E-2</v>
      </c>
      <c r="E128" s="29">
        <v>0.21</v>
      </c>
      <c r="F128" s="91" t="s">
        <v>128</v>
      </c>
      <c r="G128" s="32">
        <v>6514433</v>
      </c>
      <c r="H128" s="74">
        <v>67.75</v>
      </c>
      <c r="I128" s="74">
        <v>-8.9700000000000006</v>
      </c>
      <c r="J128" s="34">
        <v>1287099</v>
      </c>
      <c r="K128" s="74">
        <v>33.32</v>
      </c>
      <c r="L128" s="74">
        <v>-0.94</v>
      </c>
      <c r="M128" s="32">
        <v>4263</v>
      </c>
      <c r="N128" s="74">
        <v>34.99</v>
      </c>
      <c r="O128" s="74">
        <v>-29.3</v>
      </c>
      <c r="P128" s="34">
        <v>2749</v>
      </c>
      <c r="Q128" s="74">
        <v>20.46</v>
      </c>
      <c r="R128" s="75">
        <v>-21.01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ht="12.75" hidden="1" customHeight="1" x14ac:dyDescent="0.25">
      <c r="A129" s="1"/>
      <c r="B129" s="76" t="s">
        <v>80</v>
      </c>
      <c r="C129" s="47"/>
      <c r="D129" s="21">
        <v>7.0000000000000007E-2</v>
      </c>
      <c r="E129" s="29">
        <v>0.19</v>
      </c>
      <c r="F129" s="91" t="s">
        <v>129</v>
      </c>
      <c r="G129" s="32">
        <v>5266093</v>
      </c>
      <c r="H129" s="74">
        <v>-19.16</v>
      </c>
      <c r="I129" s="74">
        <v>-5.71</v>
      </c>
      <c r="J129" s="34">
        <v>1197613</v>
      </c>
      <c r="K129" s="74">
        <v>-6.95</v>
      </c>
      <c r="L129" s="74">
        <v>4.84</v>
      </c>
      <c r="M129" s="32">
        <v>3818</v>
      </c>
      <c r="N129" s="74">
        <v>-10.44</v>
      </c>
      <c r="O129" s="74">
        <v>-16.12</v>
      </c>
      <c r="P129" s="34">
        <v>2217</v>
      </c>
      <c r="Q129" s="74">
        <v>-19.350000000000001</v>
      </c>
      <c r="R129" s="75">
        <v>-28.32</v>
      </c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</row>
    <row r="130" spans="1:49" s="86" customFormat="1" ht="19.5" hidden="1" customHeight="1" x14ac:dyDescent="0.25">
      <c r="A130" s="77"/>
      <c r="B130" s="95" t="s">
        <v>81</v>
      </c>
      <c r="C130" s="47"/>
      <c r="D130" s="78">
        <v>0.08</v>
      </c>
      <c r="E130" s="79">
        <v>0.25</v>
      </c>
      <c r="F130" s="92" t="s">
        <v>133</v>
      </c>
      <c r="G130" s="80">
        <v>4160038</v>
      </c>
      <c r="H130" s="88">
        <v>-21</v>
      </c>
      <c r="I130" s="88">
        <v>-12.14</v>
      </c>
      <c r="J130" s="82">
        <v>1128863</v>
      </c>
      <c r="K130" s="88">
        <v>-5.74</v>
      </c>
      <c r="L130" s="88">
        <v>2.4900000000000002</v>
      </c>
      <c r="M130" s="80">
        <v>3305</v>
      </c>
      <c r="N130" s="88">
        <v>-13.44</v>
      </c>
      <c r="O130" s="88">
        <v>-11.42</v>
      </c>
      <c r="P130" s="82">
        <v>2832</v>
      </c>
      <c r="Q130" s="88">
        <v>27.74</v>
      </c>
      <c r="R130" s="89">
        <v>7.84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123</v>
      </c>
      <c r="C131" s="47"/>
      <c r="D131" s="78">
        <v>7.0000000000000007E-2</v>
      </c>
      <c r="E131" s="79">
        <v>0.21</v>
      </c>
      <c r="F131" s="92" t="s">
        <v>134</v>
      </c>
      <c r="G131" s="80">
        <v>6757174</v>
      </c>
      <c r="H131" s="88">
        <v>62.43</v>
      </c>
      <c r="I131" s="88">
        <v>-1.21</v>
      </c>
      <c r="J131" s="82">
        <v>1420558</v>
      </c>
      <c r="K131" s="88">
        <v>25.84</v>
      </c>
      <c r="L131" s="88">
        <v>7.86</v>
      </c>
      <c r="M131" s="80">
        <v>4531</v>
      </c>
      <c r="N131" s="88">
        <v>37.1</v>
      </c>
      <c r="O131" s="88">
        <v>7.93</v>
      </c>
      <c r="P131" s="82">
        <v>3001</v>
      </c>
      <c r="Q131" s="88">
        <v>5.97</v>
      </c>
      <c r="R131" s="89">
        <v>-19.02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2.75" hidden="1" customHeight="1" x14ac:dyDescent="0.25">
      <c r="A132" s="77"/>
      <c r="B132" s="95" t="s">
        <v>83</v>
      </c>
      <c r="C132" s="47"/>
      <c r="D132" s="78">
        <v>0.08</v>
      </c>
      <c r="E132" s="79">
        <v>0.28000000000000003</v>
      </c>
      <c r="F132" s="92" t="s">
        <v>129</v>
      </c>
      <c r="G132" s="80">
        <v>5455004</v>
      </c>
      <c r="H132" s="88">
        <f>ROUND((G132-G131)/G131*100,2)</f>
        <v>-19.27</v>
      </c>
      <c r="I132" s="88">
        <f>(ROUND((G132-G117)/G117*100,2))</f>
        <v>-5.08</v>
      </c>
      <c r="J132" s="82">
        <v>1162203</v>
      </c>
      <c r="K132" s="88">
        <f>ROUND((J132-J131)/J131*100,2)</f>
        <v>-18.190000000000001</v>
      </c>
      <c r="L132" s="88">
        <f>ROUND((J132-J117)/J117*100,2)</f>
        <v>-1.88</v>
      </c>
      <c r="M132" s="80">
        <v>4121</v>
      </c>
      <c r="N132" s="88">
        <f>ROUND((M132-M131)/M131*100,2)</f>
        <v>-9.0500000000000007</v>
      </c>
      <c r="O132" s="88">
        <f>ROUND((M132-M117)/M117*100,2)</f>
        <v>5.56</v>
      </c>
      <c r="P132" s="82">
        <v>3212</v>
      </c>
      <c r="Q132" s="88">
        <f>ROUND((P132-P131)/P131*100,2)</f>
        <v>7.03</v>
      </c>
      <c r="R132" s="89">
        <f>ROUND((P132-P117)/P117*100,2)</f>
        <v>-6.44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9.5" hidden="1" customHeight="1" x14ac:dyDescent="0.25">
      <c r="A133" s="77"/>
      <c r="B133" s="95" t="s">
        <v>84</v>
      </c>
      <c r="C133" s="47"/>
      <c r="D133" s="78">
        <v>7.6082988392452394E-2</v>
      </c>
      <c r="E133" s="79">
        <v>0.29137217188097025</v>
      </c>
      <c r="F133" s="92" t="s">
        <v>135</v>
      </c>
      <c r="G133" s="80">
        <v>5212729</v>
      </c>
      <c r="H133" s="88">
        <v>-4.4400000000000004</v>
      </c>
      <c r="I133" s="88">
        <v>15.99</v>
      </c>
      <c r="J133" s="82">
        <v>1083494</v>
      </c>
      <c r="K133" s="88">
        <v>-6.77</v>
      </c>
      <c r="L133" s="88">
        <v>5.09</v>
      </c>
      <c r="M133" s="80">
        <v>3966</v>
      </c>
      <c r="N133" s="88">
        <v>-3.76</v>
      </c>
      <c r="O133" s="88">
        <v>12.93</v>
      </c>
      <c r="P133" s="82">
        <v>3157</v>
      </c>
      <c r="Q133" s="88">
        <v>-1.71</v>
      </c>
      <c r="R133" s="89">
        <v>19.309999999999999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85</v>
      </c>
      <c r="C134" s="47"/>
      <c r="D134" s="78">
        <v>7.6605656420186963E-2</v>
      </c>
      <c r="E134" s="79">
        <v>0.27635079046404126</v>
      </c>
      <c r="F134" s="92" t="s">
        <v>136</v>
      </c>
      <c r="G134" s="80">
        <v>5371666</v>
      </c>
      <c r="H134" s="88">
        <v>3.05</v>
      </c>
      <c r="I134" s="88">
        <v>-24.62</v>
      </c>
      <c r="J134" s="82">
        <v>1131171</v>
      </c>
      <c r="K134" s="88">
        <v>4.4000000000000004</v>
      </c>
      <c r="L134" s="88">
        <v>-15.22</v>
      </c>
      <c r="M134" s="80">
        <v>4115</v>
      </c>
      <c r="N134" s="88">
        <v>3.76</v>
      </c>
      <c r="O134" s="88">
        <v>-9.52</v>
      </c>
      <c r="P134" s="82">
        <v>3126</v>
      </c>
      <c r="Q134" s="88">
        <v>-0.98</v>
      </c>
      <c r="R134" s="89">
        <v>-21.93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2.75" hidden="1" customHeight="1" x14ac:dyDescent="0.25">
      <c r="A135" s="77"/>
      <c r="B135" s="95" t="s">
        <v>86</v>
      </c>
      <c r="C135" s="47"/>
      <c r="D135" s="78">
        <v>9.3109976307818282E-2</v>
      </c>
      <c r="E135" s="79">
        <v>0.27349913732530723</v>
      </c>
      <c r="F135" s="92" t="s">
        <v>137</v>
      </c>
      <c r="G135" s="80">
        <v>4364731</v>
      </c>
      <c r="H135" s="88">
        <v>-18.75</v>
      </c>
      <c r="I135" s="88">
        <v>-9.17</v>
      </c>
      <c r="J135" s="82">
        <v>1071667</v>
      </c>
      <c r="K135" s="88">
        <v>-5.26</v>
      </c>
      <c r="L135" s="88">
        <v>-6.92</v>
      </c>
      <c r="M135" s="80">
        <v>4064</v>
      </c>
      <c r="N135" s="88">
        <v>-1.24</v>
      </c>
      <c r="O135" s="88">
        <v>12.64</v>
      </c>
      <c r="P135" s="82">
        <v>2931</v>
      </c>
      <c r="Q135" s="88">
        <v>-6.24</v>
      </c>
      <c r="R135" s="89">
        <v>19.190000000000001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9.5" customHeight="1" x14ac:dyDescent="0.25">
      <c r="A136" s="77"/>
      <c r="B136" s="95" t="s">
        <v>138</v>
      </c>
      <c r="C136" s="47" t="s">
        <v>140</v>
      </c>
      <c r="D136" s="78">
        <f>M136/G136*100</f>
        <v>6.8139439544017869E-2</v>
      </c>
      <c r="E136" s="79">
        <f>P136/J136*100</f>
        <v>0.31022998406401281</v>
      </c>
      <c r="F136" s="92" t="s">
        <v>139</v>
      </c>
      <c r="G136" s="80">
        <v>6049360</v>
      </c>
      <c r="H136" s="88">
        <f t="shared" ref="H136:H141" si="4">ROUND((G136-G135)/G135*100,2)</f>
        <v>38.6</v>
      </c>
      <c r="I136" s="88">
        <f t="shared" ref="I136:I141" si="5">(ROUND((G136-G124)/G124*100,2))</f>
        <v>2.08</v>
      </c>
      <c r="J136" s="82">
        <v>1130774</v>
      </c>
      <c r="K136" s="88">
        <f t="shared" ref="K136:K141" si="6">ROUND((J136-J135)/J135*100,2)</f>
        <v>5.52</v>
      </c>
      <c r="L136" s="88">
        <f t="shared" ref="L136:L141" si="7">ROUND((J136-J124)/J124*100,2)</f>
        <v>-10.42</v>
      </c>
      <c r="M136" s="80">
        <v>4122</v>
      </c>
      <c r="N136" s="88">
        <f t="shared" ref="N136:N141" si="8">ROUND((M136-M135)/M135*100,2)</f>
        <v>1.43</v>
      </c>
      <c r="O136" s="88">
        <f t="shared" ref="O136:O141" si="9">ROUND((M136-M124)/M124*100,2)</f>
        <v>1.9</v>
      </c>
      <c r="P136" s="82">
        <v>3508</v>
      </c>
      <c r="Q136" s="88">
        <f t="shared" ref="Q136:Q141" si="10">ROUND((P136-P135)/P135*100,2)</f>
        <v>19.690000000000001</v>
      </c>
      <c r="R136" s="89">
        <f t="shared" ref="R136:R141" si="11">ROUND((P136-P124)/P124*100,2)</f>
        <v>-10.44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86" customFormat="1" ht="12.75" customHeight="1" x14ac:dyDescent="0.25">
      <c r="A137" s="77"/>
      <c r="B137" s="95" t="s">
        <v>76</v>
      </c>
      <c r="C137" s="47"/>
      <c r="D137" s="78">
        <f>M137/G137*100</f>
        <v>7.1602802062023824E-2</v>
      </c>
      <c r="E137" s="79">
        <f>P137/J137*100</f>
        <v>0.23575784703814406</v>
      </c>
      <c r="F137" s="92" t="s">
        <v>124</v>
      </c>
      <c r="G137" s="80">
        <v>3506846</v>
      </c>
      <c r="H137" s="88">
        <f t="shared" si="4"/>
        <v>-42.03</v>
      </c>
      <c r="I137" s="88">
        <f t="shared" si="5"/>
        <v>-27.22</v>
      </c>
      <c r="J137" s="82">
        <v>886927</v>
      </c>
      <c r="K137" s="88">
        <f t="shared" si="6"/>
        <v>-21.56</v>
      </c>
      <c r="L137" s="88">
        <f t="shared" si="7"/>
        <v>-4.8</v>
      </c>
      <c r="M137" s="80">
        <v>2511</v>
      </c>
      <c r="N137" s="88">
        <f t="shared" si="8"/>
        <v>-39.08</v>
      </c>
      <c r="O137" s="88">
        <f t="shared" si="9"/>
        <v>-12.9</v>
      </c>
      <c r="P137" s="82">
        <v>2091</v>
      </c>
      <c r="Q137" s="88">
        <f t="shared" si="10"/>
        <v>-40.39</v>
      </c>
      <c r="R137" s="89">
        <f t="shared" si="11"/>
        <v>-4.43</v>
      </c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5"/>
      <c r="AN137" s="85"/>
      <c r="AO137" s="85"/>
      <c r="AP137" s="85"/>
      <c r="AQ137" s="85"/>
      <c r="AR137" s="85"/>
      <c r="AS137" s="85"/>
      <c r="AT137" s="85"/>
      <c r="AU137" s="85"/>
      <c r="AV137" s="85"/>
      <c r="AW137" s="85"/>
    </row>
    <row r="138" spans="1:49" s="109" customFormat="1" ht="12.75" customHeight="1" x14ac:dyDescent="0.25">
      <c r="A138" s="99"/>
      <c r="B138" s="110" t="s">
        <v>142</v>
      </c>
      <c r="C138" s="61"/>
      <c r="D138" s="100">
        <f>M138/G138*100</f>
        <v>7.1309266927873677E-2</v>
      </c>
      <c r="E138" s="101">
        <v>0.26</v>
      </c>
      <c r="F138" s="102" t="s">
        <v>143</v>
      </c>
      <c r="G138" s="103">
        <v>6530708</v>
      </c>
      <c r="H138" s="104">
        <f t="shared" si="4"/>
        <v>86.23</v>
      </c>
      <c r="I138" s="104">
        <f t="shared" si="5"/>
        <v>-7.67</v>
      </c>
      <c r="J138" s="105">
        <v>1308034</v>
      </c>
      <c r="K138" s="104">
        <f t="shared" si="6"/>
        <v>47.48</v>
      </c>
      <c r="L138" s="104">
        <f t="shared" si="7"/>
        <v>-7.31</v>
      </c>
      <c r="M138" s="103">
        <v>4657</v>
      </c>
      <c r="N138" s="104">
        <f t="shared" si="8"/>
        <v>85.46</v>
      </c>
      <c r="O138" s="104">
        <f t="shared" si="9"/>
        <v>1.53</v>
      </c>
      <c r="P138" s="105">
        <v>3389</v>
      </c>
      <c r="Q138" s="104">
        <f t="shared" si="10"/>
        <v>62.08</v>
      </c>
      <c r="R138" s="106">
        <f t="shared" si="11"/>
        <v>2.23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9.5" customHeight="1" x14ac:dyDescent="0.25">
      <c r="A139" s="99"/>
      <c r="B139" s="111" t="s">
        <v>144</v>
      </c>
      <c r="C139" s="61"/>
      <c r="D139" s="100">
        <v>0.09</v>
      </c>
      <c r="E139" s="101">
        <v>0.27</v>
      </c>
      <c r="F139" s="102" t="s">
        <v>145</v>
      </c>
      <c r="G139" s="103">
        <v>3444713</v>
      </c>
      <c r="H139" s="104">
        <f t="shared" si="4"/>
        <v>-47.25</v>
      </c>
      <c r="I139" s="104">
        <f t="shared" si="5"/>
        <v>-11.3</v>
      </c>
      <c r="J139" s="105">
        <v>841663</v>
      </c>
      <c r="K139" s="104">
        <f t="shared" si="6"/>
        <v>-35.65</v>
      </c>
      <c r="L139" s="104">
        <f t="shared" si="7"/>
        <v>-12.82</v>
      </c>
      <c r="M139" s="103">
        <v>2964</v>
      </c>
      <c r="N139" s="104">
        <f t="shared" si="8"/>
        <v>-36.35</v>
      </c>
      <c r="O139" s="104">
        <f t="shared" si="9"/>
        <v>-6.14</v>
      </c>
      <c r="P139" s="105">
        <v>2272</v>
      </c>
      <c r="Q139" s="104">
        <f t="shared" si="10"/>
        <v>-32.96</v>
      </c>
      <c r="R139" s="106">
        <f t="shared" si="11"/>
        <v>-0.44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146</v>
      </c>
      <c r="C140" s="61"/>
      <c r="D140" s="100">
        <v>7.0000000000000007E-2</v>
      </c>
      <c r="E140" s="101">
        <v>0.3</v>
      </c>
      <c r="F140" s="102" t="s">
        <v>147</v>
      </c>
      <c r="G140" s="103">
        <v>6196381</v>
      </c>
      <c r="H140" s="104">
        <f t="shared" si="4"/>
        <v>79.88</v>
      </c>
      <c r="I140" s="104">
        <f t="shared" si="5"/>
        <v>-4.88</v>
      </c>
      <c r="J140" s="105">
        <v>1216705</v>
      </c>
      <c r="K140" s="104">
        <f t="shared" si="6"/>
        <v>44.56</v>
      </c>
      <c r="L140" s="104">
        <f t="shared" si="7"/>
        <v>-5.47</v>
      </c>
      <c r="M140" s="103">
        <v>4550</v>
      </c>
      <c r="N140" s="104">
        <f t="shared" si="8"/>
        <v>53.51</v>
      </c>
      <c r="O140" s="104">
        <f t="shared" si="9"/>
        <v>6.73</v>
      </c>
      <c r="P140" s="105">
        <v>3620</v>
      </c>
      <c r="Q140" s="104">
        <f t="shared" si="10"/>
        <v>59.33</v>
      </c>
      <c r="R140" s="106">
        <f t="shared" si="11"/>
        <v>31.68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2.75" customHeight="1" x14ac:dyDescent="0.25">
      <c r="A141" s="99"/>
      <c r="B141" s="111" t="s">
        <v>148</v>
      </c>
      <c r="C141" s="61"/>
      <c r="D141" s="100">
        <v>0.08</v>
      </c>
      <c r="E141" s="101">
        <v>0.26</v>
      </c>
      <c r="F141" s="102" t="s">
        <v>149</v>
      </c>
      <c r="G141" s="103">
        <v>4805909</v>
      </c>
      <c r="H141" s="104">
        <f t="shared" si="4"/>
        <v>-22.44</v>
      </c>
      <c r="I141" s="104">
        <f t="shared" si="5"/>
        <v>-8.74</v>
      </c>
      <c r="J141" s="105">
        <v>1068534</v>
      </c>
      <c r="K141" s="104">
        <f t="shared" si="6"/>
        <v>-12.18</v>
      </c>
      <c r="L141" s="104">
        <f t="shared" si="7"/>
        <v>-10.78</v>
      </c>
      <c r="M141" s="103">
        <v>3743</v>
      </c>
      <c r="N141" s="104">
        <f t="shared" si="8"/>
        <v>-17.739999999999998</v>
      </c>
      <c r="O141" s="104">
        <f t="shared" si="9"/>
        <v>-1.96</v>
      </c>
      <c r="P141" s="105">
        <v>2830</v>
      </c>
      <c r="Q141" s="104">
        <f t="shared" si="10"/>
        <v>-21.82</v>
      </c>
      <c r="R141" s="106">
        <f t="shared" si="11"/>
        <v>27.65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9.5" customHeight="1" x14ac:dyDescent="0.25">
      <c r="A142" s="99"/>
      <c r="B142" s="111" t="s">
        <v>151</v>
      </c>
      <c r="C142" s="61"/>
      <c r="D142" s="100">
        <v>7.0000000000000007E-2</v>
      </c>
      <c r="E142" s="101">
        <v>0.22</v>
      </c>
      <c r="F142" s="102" t="s">
        <v>150</v>
      </c>
      <c r="G142" s="103">
        <v>4701904</v>
      </c>
      <c r="H142" s="104">
        <f t="shared" ref="H142" si="12">ROUND((G142-G141)/G141*100,2)</f>
        <v>-2.16</v>
      </c>
      <c r="I142" s="104">
        <f t="shared" ref="I142" si="13">(ROUND((G142-G130)/G130*100,2))</f>
        <v>13.03</v>
      </c>
      <c r="J142" s="105">
        <v>1116993</v>
      </c>
      <c r="K142" s="104">
        <f t="shared" ref="K142" si="14">ROUND((J142-J141)/J141*100,2)</f>
        <v>4.54</v>
      </c>
      <c r="L142" s="104">
        <f t="shared" ref="L142" si="15">ROUND((J142-J130)/J130*100,2)</f>
        <v>-1.05</v>
      </c>
      <c r="M142" s="103">
        <v>3391</v>
      </c>
      <c r="N142" s="104">
        <f t="shared" ref="N142" si="16">ROUND((M142-M141)/M141*100,2)</f>
        <v>-9.4</v>
      </c>
      <c r="O142" s="104">
        <f t="shared" ref="O142" si="17">ROUND((M142-M130)/M130*100,2)</f>
        <v>2.6</v>
      </c>
      <c r="P142" s="105">
        <v>2447</v>
      </c>
      <c r="Q142" s="104">
        <f t="shared" ref="Q142" si="18">ROUND((P142-P141)/P141*100,2)</f>
        <v>-13.53</v>
      </c>
      <c r="R142" s="106">
        <f t="shared" ref="R142" si="19">ROUND((P142-P130)/P130*100,2)</f>
        <v>-13.59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82</v>
      </c>
      <c r="C143" s="61"/>
      <c r="D143" s="100">
        <v>0.08</v>
      </c>
      <c r="E143" s="101">
        <v>0.27</v>
      </c>
      <c r="F143" s="102" t="s">
        <v>152</v>
      </c>
      <c r="G143" s="103">
        <v>5407702</v>
      </c>
      <c r="H143" s="104">
        <f t="shared" ref="H143:H148" si="20">ROUND((G143-G142)/G142*100,2)</f>
        <v>15.01</v>
      </c>
      <c r="I143" s="104">
        <f t="shared" ref="I143:I148" si="21">(ROUND((G143-G131)/G131*100,2))</f>
        <v>-19.97</v>
      </c>
      <c r="J143" s="105">
        <v>1142793</v>
      </c>
      <c r="K143" s="104">
        <f t="shared" ref="K143:K148" si="22">ROUND((J143-J142)/J142*100,2)</f>
        <v>2.31</v>
      </c>
      <c r="L143" s="104">
        <f t="shared" ref="L143:L148" si="23">ROUND((J143-J131)/J131*100,2)</f>
        <v>-19.55</v>
      </c>
      <c r="M143" s="103">
        <v>4239</v>
      </c>
      <c r="N143" s="104">
        <f t="shared" ref="N143:N148" si="24">ROUND((M143-M142)/M142*100,2)</f>
        <v>25.01</v>
      </c>
      <c r="O143" s="104">
        <f t="shared" ref="O143:O148" si="25">ROUND((M143-M131)/M131*100,2)</f>
        <v>-6.44</v>
      </c>
      <c r="P143" s="105">
        <v>3034</v>
      </c>
      <c r="Q143" s="104">
        <f t="shared" ref="Q143:Q148" si="26">ROUND((P143-P142)/P142*100,2)</f>
        <v>23.99</v>
      </c>
      <c r="R143" s="106">
        <f t="shared" ref="R143:R148" si="27">ROUND((P143-P131)/P131*100,2)</f>
        <v>1.1000000000000001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2.75" customHeight="1" x14ac:dyDescent="0.25">
      <c r="A144" s="99"/>
      <c r="B144" s="110" t="s">
        <v>83</v>
      </c>
      <c r="C144" s="61"/>
      <c r="D144" s="100">
        <v>7.0000000000000007E-2</v>
      </c>
      <c r="E144" s="101">
        <v>0.24</v>
      </c>
      <c r="F144" s="102" t="s">
        <v>153</v>
      </c>
      <c r="G144" s="103">
        <v>3839635</v>
      </c>
      <c r="H144" s="104">
        <f t="shared" si="20"/>
        <v>-29</v>
      </c>
      <c r="I144" s="104">
        <f t="shared" si="21"/>
        <v>-29.61</v>
      </c>
      <c r="J144" s="105">
        <v>944627</v>
      </c>
      <c r="K144" s="104">
        <f t="shared" si="22"/>
        <v>-17.34</v>
      </c>
      <c r="L144" s="104">
        <f t="shared" si="23"/>
        <v>-18.72</v>
      </c>
      <c r="M144" s="103">
        <v>2734</v>
      </c>
      <c r="N144" s="104">
        <f t="shared" si="24"/>
        <v>-35.5</v>
      </c>
      <c r="O144" s="104">
        <f t="shared" si="25"/>
        <v>-33.659999999999997</v>
      </c>
      <c r="P144" s="105">
        <v>2267</v>
      </c>
      <c r="Q144" s="104">
        <f t="shared" si="26"/>
        <v>-25.28</v>
      </c>
      <c r="R144" s="106">
        <f t="shared" si="27"/>
        <v>-29.42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9.5" customHeight="1" x14ac:dyDescent="0.25">
      <c r="A145" s="99"/>
      <c r="B145" s="110" t="s">
        <v>154</v>
      </c>
      <c r="C145" s="61"/>
      <c r="D145" s="100">
        <v>7.0000000000000007E-2</v>
      </c>
      <c r="E145" s="101">
        <v>0.34</v>
      </c>
      <c r="F145" s="102" t="s">
        <v>155</v>
      </c>
      <c r="G145" s="103">
        <v>6040575</v>
      </c>
      <c r="H145" s="104">
        <f t="shared" si="20"/>
        <v>57.32</v>
      </c>
      <c r="I145" s="104">
        <f t="shared" si="21"/>
        <v>15.88</v>
      </c>
      <c r="J145" s="105">
        <v>1159006</v>
      </c>
      <c r="K145" s="104">
        <f t="shared" si="22"/>
        <v>22.69</v>
      </c>
      <c r="L145" s="104">
        <f t="shared" si="23"/>
        <v>6.97</v>
      </c>
      <c r="M145" s="103">
        <v>4444</v>
      </c>
      <c r="N145" s="104">
        <f t="shared" si="24"/>
        <v>62.55</v>
      </c>
      <c r="O145" s="104">
        <f t="shared" si="25"/>
        <v>12.05</v>
      </c>
      <c r="P145" s="105">
        <v>3938</v>
      </c>
      <c r="Q145" s="104">
        <f t="shared" si="26"/>
        <v>73.709999999999994</v>
      </c>
      <c r="R145" s="106">
        <f t="shared" si="27"/>
        <v>24.74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156</v>
      </c>
      <c r="C146" s="61"/>
      <c r="D146" s="100">
        <v>7.0000000000000007E-2</v>
      </c>
      <c r="E146" s="101">
        <v>0.28000000000000003</v>
      </c>
      <c r="F146" s="102" t="s">
        <v>157</v>
      </c>
      <c r="G146" s="103">
        <v>5040834</v>
      </c>
      <c r="H146" s="104">
        <f t="shared" si="20"/>
        <v>-16.55</v>
      </c>
      <c r="I146" s="104">
        <f t="shared" si="21"/>
        <v>-6.16</v>
      </c>
      <c r="J146" s="105">
        <v>1093544</v>
      </c>
      <c r="K146" s="104">
        <f t="shared" si="22"/>
        <v>-5.65</v>
      </c>
      <c r="L146" s="104">
        <f t="shared" si="23"/>
        <v>-3.33</v>
      </c>
      <c r="M146" s="103">
        <v>3625</v>
      </c>
      <c r="N146" s="104">
        <f t="shared" si="24"/>
        <v>-18.43</v>
      </c>
      <c r="O146" s="104">
        <f t="shared" si="25"/>
        <v>-11.91</v>
      </c>
      <c r="P146" s="105">
        <v>3061</v>
      </c>
      <c r="Q146" s="104">
        <f t="shared" si="26"/>
        <v>-22.27</v>
      </c>
      <c r="R146" s="106">
        <f t="shared" si="27"/>
        <v>-2.08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9" customFormat="1" ht="12.75" customHeight="1" x14ac:dyDescent="0.25">
      <c r="A147" s="99"/>
      <c r="B147" s="110" t="s">
        <v>158</v>
      </c>
      <c r="C147" s="61"/>
      <c r="D147" s="100">
        <v>0.08</v>
      </c>
      <c r="E147" s="101">
        <v>0.27</v>
      </c>
      <c r="F147" s="102" t="s">
        <v>159</v>
      </c>
      <c r="G147" s="103">
        <v>3804464</v>
      </c>
      <c r="H147" s="104">
        <f t="shared" si="20"/>
        <v>-24.53</v>
      </c>
      <c r="I147" s="104">
        <f t="shared" si="21"/>
        <v>-12.84</v>
      </c>
      <c r="J147" s="105">
        <v>1003147</v>
      </c>
      <c r="K147" s="104">
        <f t="shared" si="22"/>
        <v>-8.27</v>
      </c>
      <c r="L147" s="104">
        <f t="shared" si="23"/>
        <v>-6.39</v>
      </c>
      <c r="M147" s="103">
        <v>3006</v>
      </c>
      <c r="N147" s="104">
        <f t="shared" si="24"/>
        <v>-17.079999999999998</v>
      </c>
      <c r="O147" s="104">
        <f t="shared" si="25"/>
        <v>-26.03</v>
      </c>
      <c r="P147" s="105">
        <v>2705</v>
      </c>
      <c r="Q147" s="104">
        <f t="shared" si="26"/>
        <v>-11.63</v>
      </c>
      <c r="R147" s="106">
        <f t="shared" si="27"/>
        <v>-7.71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8"/>
      <c r="AN147" s="108"/>
      <c r="AO147" s="108"/>
      <c r="AP147" s="108"/>
      <c r="AQ147" s="108"/>
      <c r="AR147" s="108"/>
      <c r="AS147" s="108"/>
      <c r="AT147" s="108"/>
      <c r="AU147" s="108"/>
      <c r="AV147" s="108"/>
      <c r="AW147" s="108"/>
    </row>
    <row r="148" spans="1:49" s="108" customFormat="1" ht="19.5" customHeight="1" x14ac:dyDescent="0.25">
      <c r="A148" s="99"/>
      <c r="B148" s="110" t="s">
        <v>160</v>
      </c>
      <c r="C148" s="61"/>
      <c r="D148" s="100">
        <v>7.0000000000000007E-2</v>
      </c>
      <c r="E148" s="101">
        <v>0.28999999999999998</v>
      </c>
      <c r="F148" s="102" t="s">
        <v>147</v>
      </c>
      <c r="G148" s="103">
        <v>6218844</v>
      </c>
      <c r="H148" s="104">
        <f t="shared" si="20"/>
        <v>63.46</v>
      </c>
      <c r="I148" s="104">
        <f t="shared" si="21"/>
        <v>2.8</v>
      </c>
      <c r="J148" s="105">
        <v>1290359</v>
      </c>
      <c r="K148" s="104">
        <f t="shared" si="22"/>
        <v>28.63</v>
      </c>
      <c r="L148" s="104">
        <f t="shared" si="23"/>
        <v>14.11</v>
      </c>
      <c r="M148" s="103">
        <v>4163</v>
      </c>
      <c r="N148" s="104">
        <f t="shared" si="24"/>
        <v>38.49</v>
      </c>
      <c r="O148" s="104">
        <f t="shared" si="25"/>
        <v>0.99</v>
      </c>
      <c r="P148" s="105">
        <v>3794</v>
      </c>
      <c r="Q148" s="104">
        <f t="shared" si="26"/>
        <v>40.26</v>
      </c>
      <c r="R148" s="106">
        <f t="shared" si="27"/>
        <v>8.15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76</v>
      </c>
      <c r="C149" s="61" t="s">
        <v>29</v>
      </c>
      <c r="D149" s="100">
        <v>7.0000000000000007E-2</v>
      </c>
      <c r="E149" s="101">
        <v>0.28999999999999998</v>
      </c>
      <c r="F149" s="102" t="s">
        <v>161</v>
      </c>
      <c r="G149" s="103">
        <v>4286649</v>
      </c>
      <c r="H149" s="104">
        <f t="shared" ref="H149:H155" si="28">ROUND((G149-G148)/G148*100,2)</f>
        <v>-31.07</v>
      </c>
      <c r="I149" s="104">
        <f t="shared" ref="I149:I154" si="29">(ROUND((G149-G137)/G137*100,2))</f>
        <v>22.24</v>
      </c>
      <c r="J149" s="105">
        <v>908635</v>
      </c>
      <c r="K149" s="104">
        <f t="shared" ref="K149:K155" si="30">ROUND((J149-J148)/J148*100,2)</f>
        <v>-29.58</v>
      </c>
      <c r="L149" s="104">
        <f t="shared" ref="L149:L154" si="31">ROUND((J149-J137)/J137*100,2)</f>
        <v>2.4500000000000002</v>
      </c>
      <c r="M149" s="103">
        <v>2828</v>
      </c>
      <c r="N149" s="104">
        <f t="shared" ref="N149:N155" si="32">ROUND((M149-M148)/M148*100,2)</f>
        <v>-32.07</v>
      </c>
      <c r="O149" s="104">
        <f t="shared" ref="O149:O154" si="33">ROUND((M149-M137)/M137*100,2)</f>
        <v>12.62</v>
      </c>
      <c r="P149" s="105">
        <v>2629</v>
      </c>
      <c r="Q149" s="104">
        <f t="shared" ref="Q149:Q155" si="34">ROUND((P149-P148)/P148*100,2)</f>
        <v>-30.71</v>
      </c>
      <c r="R149" s="106">
        <f t="shared" ref="R149:R154" si="35">ROUND((P149-P137)/P137*100,2)</f>
        <v>25.73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12.75" customHeight="1" x14ac:dyDescent="0.25">
      <c r="A150" s="99"/>
      <c r="B150" s="110" t="s">
        <v>162</v>
      </c>
      <c r="C150" s="61"/>
      <c r="D150" s="100">
        <v>0.08</v>
      </c>
      <c r="E150" s="101">
        <v>0.32</v>
      </c>
      <c r="F150" s="102" t="s">
        <v>163</v>
      </c>
      <c r="G150" s="103">
        <v>3796874</v>
      </c>
      <c r="H150" s="104">
        <f t="shared" si="28"/>
        <v>-11.43</v>
      </c>
      <c r="I150" s="104">
        <f t="shared" si="29"/>
        <v>-41.86</v>
      </c>
      <c r="J150" s="105">
        <v>987232</v>
      </c>
      <c r="K150" s="104">
        <f t="shared" si="30"/>
        <v>8.65</v>
      </c>
      <c r="L150" s="104">
        <f t="shared" si="31"/>
        <v>-24.53</v>
      </c>
      <c r="M150" s="103">
        <v>2972</v>
      </c>
      <c r="N150" s="104">
        <f t="shared" si="32"/>
        <v>5.09</v>
      </c>
      <c r="O150" s="104">
        <f t="shared" si="33"/>
        <v>-36.18</v>
      </c>
      <c r="P150" s="105">
        <v>3182</v>
      </c>
      <c r="Q150" s="104">
        <f t="shared" si="34"/>
        <v>21.03</v>
      </c>
      <c r="R150" s="106">
        <f t="shared" si="35"/>
        <v>-6.11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21" customHeight="1" x14ac:dyDescent="0.25">
      <c r="A151" s="99"/>
      <c r="B151" s="110" t="s">
        <v>78</v>
      </c>
      <c r="C151" s="61"/>
      <c r="D151" s="100">
        <v>0.08</v>
      </c>
      <c r="E151" s="101">
        <v>0.3</v>
      </c>
      <c r="F151" s="102" t="s">
        <v>164</v>
      </c>
      <c r="G151" s="103">
        <v>5433245</v>
      </c>
      <c r="H151" s="104">
        <f t="shared" si="28"/>
        <v>43.1</v>
      </c>
      <c r="I151" s="104">
        <f t="shared" si="29"/>
        <v>57.73</v>
      </c>
      <c r="J151" s="105">
        <v>1131928</v>
      </c>
      <c r="K151" s="104">
        <f t="shared" si="30"/>
        <v>14.66</v>
      </c>
      <c r="L151" s="104">
        <f t="shared" si="31"/>
        <v>34.49</v>
      </c>
      <c r="M151" s="103">
        <v>4515</v>
      </c>
      <c r="N151" s="104">
        <f t="shared" si="32"/>
        <v>51.92</v>
      </c>
      <c r="O151" s="104">
        <f t="shared" si="33"/>
        <v>52.33</v>
      </c>
      <c r="P151" s="105">
        <v>3360</v>
      </c>
      <c r="Q151" s="104">
        <f t="shared" si="34"/>
        <v>5.59</v>
      </c>
      <c r="R151" s="106">
        <f t="shared" si="35"/>
        <v>47.89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79</v>
      </c>
      <c r="C152" s="61"/>
      <c r="D152" s="100">
        <v>7.0000000000000007E-2</v>
      </c>
      <c r="E152" s="101">
        <v>0.24</v>
      </c>
      <c r="F152" s="102" t="s">
        <v>152</v>
      </c>
      <c r="G152" s="103">
        <v>4839077</v>
      </c>
      <c r="H152" s="104">
        <f t="shared" si="28"/>
        <v>-10.94</v>
      </c>
      <c r="I152" s="104">
        <f t="shared" si="29"/>
        <v>-21.9</v>
      </c>
      <c r="J152" s="105">
        <v>1127629</v>
      </c>
      <c r="K152" s="104">
        <f t="shared" si="30"/>
        <v>-0.38</v>
      </c>
      <c r="L152" s="104">
        <f t="shared" si="31"/>
        <v>-7.32</v>
      </c>
      <c r="M152" s="103">
        <v>3523</v>
      </c>
      <c r="N152" s="104">
        <f t="shared" si="32"/>
        <v>-21.97</v>
      </c>
      <c r="O152" s="104">
        <f t="shared" si="33"/>
        <v>-22.57</v>
      </c>
      <c r="P152" s="105">
        <v>2708</v>
      </c>
      <c r="Q152" s="104">
        <f t="shared" si="34"/>
        <v>-19.399999999999999</v>
      </c>
      <c r="R152" s="106">
        <f t="shared" si="35"/>
        <v>-25.19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108" customFormat="1" ht="12.75" customHeight="1" x14ac:dyDescent="0.25">
      <c r="A153" s="99"/>
      <c r="B153" s="110" t="s">
        <v>80</v>
      </c>
      <c r="C153" s="61"/>
      <c r="D153" s="100">
        <v>0.08</v>
      </c>
      <c r="E153" s="101">
        <v>0.21</v>
      </c>
      <c r="F153" s="102" t="s">
        <v>165</v>
      </c>
      <c r="G153" s="103">
        <v>3393303</v>
      </c>
      <c r="H153" s="104">
        <f t="shared" si="28"/>
        <v>-29.88</v>
      </c>
      <c r="I153" s="104">
        <f t="shared" si="29"/>
        <v>-29.39</v>
      </c>
      <c r="J153" s="105">
        <v>936734</v>
      </c>
      <c r="K153" s="104">
        <f t="shared" si="30"/>
        <v>-16.93</v>
      </c>
      <c r="L153" s="104">
        <f t="shared" si="31"/>
        <v>-12.33</v>
      </c>
      <c r="M153" s="103">
        <v>2631</v>
      </c>
      <c r="N153" s="104">
        <f t="shared" si="32"/>
        <v>-25.32</v>
      </c>
      <c r="O153" s="104">
        <f t="shared" si="33"/>
        <v>-29.71</v>
      </c>
      <c r="P153" s="105">
        <v>1941</v>
      </c>
      <c r="Q153" s="104">
        <f t="shared" si="34"/>
        <v>-28.32</v>
      </c>
      <c r="R153" s="106">
        <f t="shared" si="35"/>
        <v>-31.41</v>
      </c>
      <c r="S153" s="107"/>
      <c r="T153" s="107"/>
      <c r="U153" s="107"/>
      <c r="V153" s="107"/>
      <c r="W153" s="107"/>
      <c r="X153" s="107"/>
      <c r="Y153" s="107"/>
      <c r="Z153" s="107"/>
      <c r="AA153" s="107"/>
      <c r="AB153" s="107"/>
      <c r="AC153" s="107"/>
      <c r="AD153" s="107"/>
      <c r="AE153" s="107"/>
      <c r="AF153" s="107"/>
      <c r="AG153" s="107"/>
      <c r="AH153" s="107"/>
      <c r="AI153" s="107"/>
      <c r="AJ153" s="107"/>
      <c r="AK153" s="107"/>
      <c r="AL153" s="107"/>
    </row>
    <row r="154" spans="1:49" s="108" customFormat="1" ht="19.5" customHeight="1" x14ac:dyDescent="0.25">
      <c r="A154" s="99"/>
      <c r="B154" s="110" t="s">
        <v>81</v>
      </c>
      <c r="C154" s="61"/>
      <c r="D154" s="100">
        <v>7.0000000000000007E-2</v>
      </c>
      <c r="E154" s="101">
        <v>0.23</v>
      </c>
      <c r="F154" s="102" t="s">
        <v>166</v>
      </c>
      <c r="G154" s="103">
        <v>5768778</v>
      </c>
      <c r="H154" s="104">
        <f t="shared" si="28"/>
        <v>70</v>
      </c>
      <c r="I154" s="104">
        <f t="shared" si="29"/>
        <v>22.69</v>
      </c>
      <c r="J154" s="105">
        <v>1257286</v>
      </c>
      <c r="K154" s="104">
        <f t="shared" si="30"/>
        <v>34.22</v>
      </c>
      <c r="L154" s="104">
        <f t="shared" si="31"/>
        <v>12.56</v>
      </c>
      <c r="M154" s="103">
        <v>3867</v>
      </c>
      <c r="N154" s="104">
        <f t="shared" si="32"/>
        <v>46.98</v>
      </c>
      <c r="O154" s="104">
        <f t="shared" si="33"/>
        <v>14.04</v>
      </c>
      <c r="P154" s="105">
        <v>2921</v>
      </c>
      <c r="Q154" s="104">
        <f t="shared" si="34"/>
        <v>50.49</v>
      </c>
      <c r="R154" s="106">
        <f t="shared" si="35"/>
        <v>19.37</v>
      </c>
      <c r="S154" s="107"/>
      <c r="T154" s="107"/>
      <c r="U154" s="107"/>
      <c r="V154" s="107"/>
      <c r="W154" s="107"/>
      <c r="X154" s="107"/>
      <c r="Y154" s="107"/>
      <c r="Z154" s="107"/>
      <c r="AA154" s="107"/>
      <c r="AB154" s="107"/>
      <c r="AC154" s="107"/>
      <c r="AD154" s="107"/>
      <c r="AE154" s="107"/>
      <c r="AF154" s="107"/>
      <c r="AG154" s="107"/>
      <c r="AH154" s="107"/>
      <c r="AI154" s="107"/>
      <c r="AJ154" s="107"/>
      <c r="AK154" s="107"/>
      <c r="AL154" s="107"/>
    </row>
    <row r="155" spans="1:49" s="108" customFormat="1" ht="15.75" customHeight="1" x14ac:dyDescent="0.25">
      <c r="A155" s="99"/>
      <c r="B155" s="110" t="s">
        <v>82</v>
      </c>
      <c r="C155" s="61"/>
      <c r="D155" s="100">
        <v>0.08</v>
      </c>
      <c r="E155" s="101">
        <v>0.25</v>
      </c>
      <c r="F155" s="102" t="s">
        <v>167</v>
      </c>
      <c r="G155" s="103">
        <v>4036460</v>
      </c>
      <c r="H155" s="104">
        <f t="shared" si="28"/>
        <v>-30.03</v>
      </c>
      <c r="I155" s="104">
        <f t="shared" ref="I155" si="36">(ROUND((G155-G143)/G143*100,2))</f>
        <v>-25.36</v>
      </c>
      <c r="J155" s="105">
        <v>1055872</v>
      </c>
      <c r="K155" s="104">
        <f t="shared" si="30"/>
        <v>-16.02</v>
      </c>
      <c r="L155" s="104">
        <f t="shared" ref="L155" si="37">ROUND((J155-J143)/J143*100,2)</f>
        <v>-7.61</v>
      </c>
      <c r="M155" s="103">
        <v>3134</v>
      </c>
      <c r="N155" s="104">
        <f t="shared" si="32"/>
        <v>-18.96</v>
      </c>
      <c r="O155" s="104">
        <f t="shared" ref="O155" si="38">ROUND((M155-M143)/M143*100,2)</f>
        <v>-26.07</v>
      </c>
      <c r="P155" s="105">
        <v>2622</v>
      </c>
      <c r="Q155" s="104">
        <f t="shared" si="34"/>
        <v>-10.24</v>
      </c>
      <c r="R155" s="106">
        <f t="shared" ref="R155" si="39">ROUND((P155-P143)/P143*100,2)</f>
        <v>-13.58</v>
      </c>
      <c r="S155" s="107"/>
      <c r="T155" s="107"/>
      <c r="U155" s="107"/>
      <c r="V155" s="107"/>
      <c r="W155" s="107"/>
      <c r="X155" s="107"/>
      <c r="Y155" s="107"/>
      <c r="Z155" s="107"/>
      <c r="AA155" s="107"/>
      <c r="AB155" s="107"/>
      <c r="AC155" s="107"/>
      <c r="AD155" s="107"/>
      <c r="AE155" s="107"/>
      <c r="AF155" s="107"/>
      <c r="AG155" s="107"/>
      <c r="AH155" s="107"/>
      <c r="AI155" s="107"/>
      <c r="AJ155" s="107"/>
      <c r="AK155" s="107"/>
      <c r="AL155" s="107"/>
    </row>
    <row r="156" spans="1:49" s="108" customFormat="1" ht="15.75" customHeight="1" x14ac:dyDescent="0.25">
      <c r="A156" s="99"/>
      <c r="B156" s="110" t="s">
        <v>83</v>
      </c>
      <c r="C156" s="61"/>
      <c r="D156" s="100">
        <v>7.0000000000000007E-2</v>
      </c>
      <c r="E156" s="101">
        <v>0.22</v>
      </c>
      <c r="F156" s="102" t="s">
        <v>155</v>
      </c>
      <c r="G156" s="103">
        <v>5614146</v>
      </c>
      <c r="H156" s="104">
        <f t="shared" ref="H156" si="40">ROUND((G156-G155)/G155*100,2)</f>
        <v>39.090000000000003</v>
      </c>
      <c r="I156" s="104">
        <f t="shared" ref="I156" si="41">(ROUND((G156-G144)/G144*100,2))</f>
        <v>46.22</v>
      </c>
      <c r="J156" s="105">
        <v>1192704</v>
      </c>
      <c r="K156" s="104">
        <f t="shared" ref="K156" si="42">ROUND((J156-J155)/J155*100,2)</f>
        <v>12.96</v>
      </c>
      <c r="L156" s="104">
        <f t="shared" ref="L156" si="43">ROUND((J156-J144)/J144*100,2)</f>
        <v>26.26</v>
      </c>
      <c r="M156" s="103">
        <v>3681</v>
      </c>
      <c r="N156" s="104">
        <f t="shared" ref="N156" si="44">ROUND((M156-M155)/M155*100,2)</f>
        <v>17.45</v>
      </c>
      <c r="O156" s="104">
        <f t="shared" ref="O156" si="45">ROUND((M156-M144)/M144*100,2)</f>
        <v>34.64</v>
      </c>
      <c r="P156" s="105">
        <v>2575</v>
      </c>
      <c r="Q156" s="104">
        <f t="shared" ref="Q156" si="46">ROUND((P156-P155)/P155*100,2)</f>
        <v>-1.79</v>
      </c>
      <c r="R156" s="106">
        <f t="shared" ref="R156" si="47">ROUND((P156-P144)/P144*100,2)</f>
        <v>13.59</v>
      </c>
      <c r="S156" s="107"/>
      <c r="T156" s="107"/>
      <c r="U156" s="107"/>
      <c r="V156" s="107"/>
      <c r="W156" s="107"/>
      <c r="X156" s="107"/>
      <c r="Y156" s="107"/>
      <c r="Z156" s="107"/>
      <c r="AA156" s="107"/>
      <c r="AB156" s="107"/>
      <c r="AC156" s="107"/>
      <c r="AD156" s="107"/>
      <c r="AE156" s="107"/>
      <c r="AF156" s="107"/>
      <c r="AG156" s="107"/>
      <c r="AH156" s="107"/>
      <c r="AI156" s="107"/>
      <c r="AJ156" s="107"/>
      <c r="AK156" s="107"/>
      <c r="AL156" s="107"/>
    </row>
    <row r="157" spans="1:49" s="108" customFormat="1" ht="19.5" customHeight="1" x14ac:dyDescent="0.25">
      <c r="A157" s="99"/>
      <c r="B157" s="110" t="s">
        <v>84</v>
      </c>
      <c r="C157" s="61"/>
      <c r="D157" s="100">
        <v>0.08</v>
      </c>
      <c r="E157" s="101">
        <v>0.28000000000000003</v>
      </c>
      <c r="F157" s="102" t="s">
        <v>165</v>
      </c>
      <c r="G157" s="103">
        <v>3793228</v>
      </c>
      <c r="H157" s="104">
        <f t="shared" ref="H157" si="48">ROUND((G157-G156)/G156*100,2)</f>
        <v>-32.43</v>
      </c>
      <c r="I157" s="104">
        <f t="shared" ref="I157" si="49">(ROUND((G157-G145)/G145*100,2))</f>
        <v>-37.200000000000003</v>
      </c>
      <c r="J157" s="105">
        <v>931708</v>
      </c>
      <c r="K157" s="104">
        <f t="shared" ref="K157" si="50">ROUND((J157-J156)/J156*100,2)</f>
        <v>-21.88</v>
      </c>
      <c r="L157" s="104">
        <f t="shared" ref="L157" si="51">ROUND((J157-J145)/J145*100,2)</f>
        <v>-19.61</v>
      </c>
      <c r="M157" s="103">
        <v>3051</v>
      </c>
      <c r="N157" s="104">
        <f t="shared" ref="N157" si="52">ROUND((M157-M156)/M156*100,2)</f>
        <v>-17.11</v>
      </c>
      <c r="O157" s="104">
        <f t="shared" ref="O157" si="53">ROUND((M157-M145)/M145*100,2)</f>
        <v>-31.35</v>
      </c>
      <c r="P157" s="105">
        <v>2615</v>
      </c>
      <c r="Q157" s="104">
        <f t="shared" ref="Q157" si="54">ROUND((P157-P156)/P156*100,2)</f>
        <v>1.55</v>
      </c>
      <c r="R157" s="106">
        <f t="shared" ref="R157" si="55">ROUND((P157-P145)/P145*100,2)</f>
        <v>-33.6</v>
      </c>
      <c r="S157" s="107"/>
      <c r="T157" s="107"/>
      <c r="U157" s="107"/>
      <c r="V157" s="107"/>
      <c r="W157" s="107"/>
      <c r="X157" s="107"/>
      <c r="Y157" s="107"/>
      <c r="Z157" s="107"/>
      <c r="AA157" s="107"/>
      <c r="AB157" s="107"/>
      <c r="AC157" s="107"/>
      <c r="AD157" s="107"/>
      <c r="AE157" s="107"/>
      <c r="AF157" s="107"/>
      <c r="AG157" s="107"/>
      <c r="AH157" s="107"/>
      <c r="AI157" s="107"/>
      <c r="AJ157" s="107"/>
      <c r="AK157" s="107"/>
      <c r="AL157" s="107"/>
    </row>
    <row r="158" spans="1:49" s="108" customFormat="1" ht="12" customHeight="1" x14ac:dyDescent="0.25">
      <c r="A158" s="99"/>
      <c r="B158" s="110" t="s">
        <v>85</v>
      </c>
      <c r="C158" s="61"/>
      <c r="D158" s="100">
        <v>7.0000000000000007E-2</v>
      </c>
      <c r="E158" s="101">
        <v>0.21</v>
      </c>
      <c r="F158" s="102" t="s">
        <v>149</v>
      </c>
      <c r="G158" s="103">
        <v>4610382</v>
      </c>
      <c r="H158" s="104">
        <f t="shared" ref="H158" si="56">ROUND((G158-G157)/G157*100,2)</f>
        <v>21.54</v>
      </c>
      <c r="I158" s="104">
        <f t="shared" ref="I158" si="57">(ROUND((G158-G146)/G146*100,2))</f>
        <v>-8.5399999999999991</v>
      </c>
      <c r="J158" s="105">
        <v>1056392</v>
      </c>
      <c r="K158" s="104">
        <f t="shared" ref="K158" si="58">ROUND((J158-J157)/J157*100,2)</f>
        <v>13.38</v>
      </c>
      <c r="L158" s="104">
        <f t="shared" ref="L158" si="59">ROUND((J158-J146)/J146*100,2)</f>
        <v>-3.4</v>
      </c>
      <c r="M158" s="103">
        <v>3145</v>
      </c>
      <c r="N158" s="104">
        <f t="shared" ref="N158" si="60">ROUND((M158-M157)/M157*100,2)</f>
        <v>3.08</v>
      </c>
      <c r="O158" s="104">
        <f t="shared" ref="O158" si="61">ROUND((M158-M146)/M146*100,2)</f>
        <v>-13.24</v>
      </c>
      <c r="P158" s="105">
        <v>2221</v>
      </c>
      <c r="Q158" s="104">
        <f t="shared" ref="Q158" si="62">ROUND((P158-P157)/P157*100,2)</f>
        <v>-15.07</v>
      </c>
      <c r="R158" s="106">
        <f t="shared" ref="R158" si="63">ROUND((P158-P146)/P146*100,2)</f>
        <v>-27.44</v>
      </c>
      <c r="S158" s="107"/>
      <c r="T158" s="107"/>
      <c r="U158" s="107"/>
      <c r="V158" s="107"/>
      <c r="W158" s="107"/>
      <c r="X158" s="107"/>
      <c r="Y158" s="107"/>
      <c r="Z158" s="107"/>
      <c r="AA158" s="107"/>
      <c r="AB158" s="107"/>
      <c r="AC158" s="107"/>
      <c r="AD158" s="107"/>
      <c r="AE158" s="107"/>
      <c r="AF158" s="107"/>
      <c r="AG158" s="107"/>
      <c r="AH158" s="107"/>
      <c r="AI158" s="107"/>
      <c r="AJ158" s="107"/>
      <c r="AK158" s="107"/>
      <c r="AL158" s="107"/>
    </row>
    <row r="159" spans="1:49" s="108" customFormat="1" ht="12" customHeight="1" x14ac:dyDescent="0.25">
      <c r="A159" s="99"/>
      <c r="B159" s="110" t="s">
        <v>86</v>
      </c>
      <c r="C159" s="61"/>
      <c r="D159" s="100">
        <v>7.0000000000000007E-2</v>
      </c>
      <c r="E159" s="101">
        <v>0.25</v>
      </c>
      <c r="F159" s="102" t="s">
        <v>147</v>
      </c>
      <c r="G159" s="103">
        <v>5748642</v>
      </c>
      <c r="H159" s="104">
        <f t="shared" ref="H159" si="64">ROUND((G159-G158)/G158*100,2)</f>
        <v>24.69</v>
      </c>
      <c r="I159" s="104">
        <f t="shared" ref="I159" si="65">(ROUND((G159-G147)/G147*100,2))</f>
        <v>51.1</v>
      </c>
      <c r="J159" s="105">
        <v>1230378</v>
      </c>
      <c r="K159" s="104">
        <f t="shared" ref="K159" si="66">ROUND((J159-J158)/J158*100,2)</f>
        <v>16.47</v>
      </c>
      <c r="L159" s="104">
        <f t="shared" ref="L159" si="67">ROUND((J159-J147)/J147*100,2)</f>
        <v>22.65</v>
      </c>
      <c r="M159" s="103">
        <v>3934</v>
      </c>
      <c r="N159" s="104">
        <f t="shared" ref="N159" si="68">ROUND((M159-M158)/M158*100,2)</f>
        <v>25.09</v>
      </c>
      <c r="O159" s="104">
        <f t="shared" ref="O159" si="69">ROUND((M159-M147)/M147*100,2)</f>
        <v>30.87</v>
      </c>
      <c r="P159" s="105">
        <v>3067</v>
      </c>
      <c r="Q159" s="104">
        <f t="shared" ref="Q159" si="70">ROUND((P159-P158)/P158*100,2)</f>
        <v>38.090000000000003</v>
      </c>
      <c r="R159" s="106">
        <f t="shared" ref="R159" si="71">ROUND((P159-P147)/P147*100,2)</f>
        <v>13.38</v>
      </c>
      <c r="S159" s="107"/>
      <c r="T159" s="107"/>
      <c r="U159" s="107"/>
      <c r="V159" s="107"/>
      <c r="W159" s="107"/>
      <c r="X159" s="107"/>
      <c r="Y159" s="107"/>
      <c r="Z159" s="107"/>
      <c r="AA159" s="107"/>
      <c r="AB159" s="107"/>
      <c r="AC159" s="107"/>
      <c r="AD159" s="107"/>
      <c r="AE159" s="107"/>
      <c r="AF159" s="107"/>
      <c r="AG159" s="107"/>
      <c r="AH159" s="107"/>
      <c r="AI159" s="107"/>
      <c r="AJ159" s="107"/>
      <c r="AK159" s="107"/>
      <c r="AL159" s="107"/>
    </row>
    <row r="160" spans="1:49" s="86" customFormat="1" ht="26.25" customHeight="1" x14ac:dyDescent="0.25">
      <c r="A160" s="77"/>
      <c r="B160" s="112" t="s">
        <v>168</v>
      </c>
      <c r="C160" s="113"/>
      <c r="D160" s="78">
        <f>M160/G160*100</f>
        <v>7.2026882064652908E-2</v>
      </c>
      <c r="E160" s="79">
        <f>P160/J160*100</f>
        <v>0.25662140053866461</v>
      </c>
      <c r="F160" s="87">
        <f>22+16+21+20+22+19+21+22+20+19+21+22</f>
        <v>245</v>
      </c>
      <c r="G160" s="80">
        <f>G148+G149+G150+G151+G152+G153+G154+G155+G156+G157+G158+G159</f>
        <v>57539628</v>
      </c>
      <c r="H160" s="25" t="s">
        <v>14</v>
      </c>
      <c r="I160" s="81">
        <f>(G160-G161)/G161*100</f>
        <v>-3.0814095651990683</v>
      </c>
      <c r="J160" s="82">
        <f>J148+J149+J150+J151+J152+J153+J154+J155+J156+J157+J158+J159</f>
        <v>13106857</v>
      </c>
      <c r="K160" s="25" t="s">
        <v>14</v>
      </c>
      <c r="L160" s="81">
        <f>(J160-J161)/J161*100</f>
        <v>1.503243268066818</v>
      </c>
      <c r="M160" s="80">
        <f>M148+M149+M150+M151+M152+M153+M154+M155+M156+M157+M158+M159</f>
        <v>41444</v>
      </c>
      <c r="N160" s="25" t="s">
        <v>14</v>
      </c>
      <c r="O160" s="81">
        <f>(M160-M161)/M161*100</f>
        <v>-5.7791115354885649</v>
      </c>
      <c r="P160" s="82">
        <f>P148+P149+P150+P151+P152+P153+P154+P155+P156+P157+P158+P159</f>
        <v>33635</v>
      </c>
      <c r="Q160" s="25" t="s">
        <v>14</v>
      </c>
      <c r="R160" s="83">
        <f>(P160-P161)/P161*100</f>
        <v>-4.3427563847335193</v>
      </c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5"/>
      <c r="AN160" s="85"/>
      <c r="AO160" s="85"/>
      <c r="AP160" s="85"/>
      <c r="AQ160" s="85"/>
      <c r="AR160" s="85"/>
      <c r="AS160" s="85"/>
      <c r="AT160" s="85"/>
      <c r="AU160" s="85"/>
      <c r="AV160" s="85"/>
      <c r="AW160" s="85"/>
    </row>
    <row r="161" spans="1:49" s="52" customFormat="1" ht="14.1" customHeight="1" thickBot="1" x14ac:dyDescent="0.3">
      <c r="A161" s="49"/>
      <c r="B161" s="114" t="s">
        <v>169</v>
      </c>
      <c r="C161" s="115"/>
      <c r="D161" s="67">
        <f>M161/G161*100</f>
        <v>7.4089132430003785E-2</v>
      </c>
      <c r="E161" s="68">
        <f>P161/J161*100</f>
        <v>0.27230456850118723</v>
      </c>
      <c r="F161" s="69">
        <f>16+20+24+17+22+21+21+22+21+20+22+21</f>
        <v>247</v>
      </c>
      <c r="G161" s="70">
        <f>G136+G137+G138+G139+G140+G141+G142+G143+G144+G145+G146+G147</f>
        <v>59369031</v>
      </c>
      <c r="H161" s="97" t="s">
        <v>14</v>
      </c>
      <c r="I161" s="71">
        <f>(G161-G124-G125-G126-G127-G128-G129-G130-G131-G132-G133-G134-G135)/(G124+G125+G126+G127+G128+G129+G130+G131+G132+G133+G134+G135)*100</f>
        <v>-8.3856477517413914</v>
      </c>
      <c r="J161" s="72">
        <f>J136+J137+J138+J139+J140+J141+J142+J143+J144+J145+J146+J147</f>
        <v>12912747</v>
      </c>
      <c r="K161" s="97" t="s">
        <v>14</v>
      </c>
      <c r="L161" s="71">
        <f>(J161-J124-J125-J126-J127-J128-J129-J130-J131-J132-J133-J134-J135)/(J124+J125+J126+J127+J128+J129+J130+J131+J132+J133+J134+J135)*100</f>
        <v>-8.1156210347267574</v>
      </c>
      <c r="M161" s="70">
        <f>M136+M137+M138+M139+M140+M141+M142+M143+M144+M145+M146+M147</f>
        <v>43986</v>
      </c>
      <c r="N161" s="97" t="s">
        <v>14</v>
      </c>
      <c r="O161" s="71">
        <f>(M161-M124-M125-M126-M127-M128-M129-M130-M131-M132-M133-M134-M135)/(M124+M125+M126+M127+M128+M129+M130+M131+M132+M133+M134+M135)*100</f>
        <v>-6.1251493938876553</v>
      </c>
      <c r="P161" s="72">
        <f>P136+P137+P138+P139+P140+P141+P142+P143+P144+P145+P146+P147</f>
        <v>35162</v>
      </c>
      <c r="Q161" s="97" t="s">
        <v>14</v>
      </c>
      <c r="R161" s="73">
        <f>(P161-P124-P125-P126-P127-P128-P129-P130-P131-P132-P133-P134-P135)/(P124+P125+P126+P127+P128+P129+P130+P131+P132+P133+P134+P135)*100</f>
        <v>0.67283190654794278</v>
      </c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  <c r="AJ161" s="50"/>
      <c r="AK161" s="50"/>
      <c r="AL161" s="50"/>
      <c r="AM161" s="51"/>
      <c r="AN161" s="51"/>
      <c r="AO161" s="51"/>
      <c r="AP161" s="51"/>
      <c r="AQ161" s="51"/>
      <c r="AR161" s="51"/>
      <c r="AS161" s="51"/>
      <c r="AT161" s="51"/>
      <c r="AU161" s="51"/>
      <c r="AV161" s="51"/>
      <c r="AW161" s="51"/>
    </row>
    <row r="162" spans="1:49" s="52" customFormat="1" ht="14.1" customHeight="1" x14ac:dyDescent="0.25">
      <c r="A162" s="49"/>
      <c r="B162" s="62"/>
      <c r="C162" s="62"/>
      <c r="D162" s="54"/>
      <c r="E162" s="54"/>
      <c r="F162" s="63"/>
      <c r="G162" s="64"/>
      <c r="H162" s="65"/>
      <c r="I162" s="66"/>
      <c r="J162" s="64"/>
      <c r="K162" s="65"/>
      <c r="L162" s="66"/>
      <c r="M162" s="64"/>
      <c r="N162" s="65"/>
      <c r="O162" s="66"/>
      <c r="P162" s="64"/>
      <c r="Q162" s="65"/>
      <c r="R162" s="66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  <c r="AJ162" s="50"/>
      <c r="AK162" s="50"/>
      <c r="AL162" s="50"/>
      <c r="AM162" s="51"/>
      <c r="AN162" s="51"/>
      <c r="AO162" s="51"/>
      <c r="AP162" s="51"/>
      <c r="AQ162" s="51"/>
      <c r="AR162" s="51"/>
      <c r="AS162" s="51"/>
      <c r="AT162" s="51"/>
      <c r="AU162" s="51"/>
      <c r="AV162" s="51"/>
      <c r="AW162" s="51"/>
    </row>
    <row r="163" spans="1:49" ht="13.5" customHeight="1" x14ac:dyDescent="0.25">
      <c r="A163" s="1"/>
      <c r="B163" s="41" t="s">
        <v>60</v>
      </c>
      <c r="C163" s="42" t="s">
        <v>122</v>
      </c>
      <c r="D163" s="43"/>
      <c r="E163" s="44"/>
      <c r="F163" s="44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5" x14ac:dyDescent="0.25">
      <c r="A164" s="1"/>
      <c r="B164" s="41" t="s">
        <v>61</v>
      </c>
      <c r="C164" s="42" t="s">
        <v>62</v>
      </c>
      <c r="D164" s="43"/>
      <c r="E164" s="44"/>
      <c r="F164" s="44"/>
      <c r="G164" s="44"/>
      <c r="H164" s="44"/>
      <c r="I164" s="44"/>
      <c r="J164" s="46"/>
      <c r="K164" s="46"/>
      <c r="L164" s="46"/>
      <c r="M164" s="46"/>
      <c r="N164" s="46"/>
      <c r="O164" s="46"/>
      <c r="P164" s="46"/>
      <c r="Q164" s="46"/>
      <c r="R164" s="46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3.5" customHeight="1" x14ac:dyDescent="0.25">
      <c r="A165" s="1"/>
      <c r="B165" s="48" t="s">
        <v>116</v>
      </c>
      <c r="C165" s="1" t="s">
        <v>117</v>
      </c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3.5" customHeight="1" x14ac:dyDescent="0.25">
      <c r="A166" s="1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3.5" customHeight="1" x14ac:dyDescent="0.25">
      <c r="A167" s="1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5.25" customHeight="1" x14ac:dyDescent="0.25">
      <c r="A168" s="1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3.5" customHeight="1" x14ac:dyDescent="0.25">
      <c r="A169" s="1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0" spans="1:49" ht="13.5" customHeight="1" x14ac:dyDescent="0.25">
      <c r="A170" s="1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</row>
    <row r="171" spans="1:49" ht="13.5" customHeight="1" x14ac:dyDescent="0.25">
      <c r="A171" s="1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</row>
    <row r="172" spans="1:49" ht="18" customHeight="1" x14ac:dyDescent="0.25"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</row>
    <row r="173" spans="1:49" ht="15.75" customHeight="1" x14ac:dyDescent="0.25"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</row>
    <row r="174" spans="1:49" ht="15.75" customHeight="1" x14ac:dyDescent="0.25"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</row>
    <row r="175" spans="1:49" ht="10.35" customHeight="1" x14ac:dyDescent="0.25"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</row>
    <row r="176" spans="1:49" ht="15.75" customHeight="1" x14ac:dyDescent="0.25"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</row>
    <row r="179" ht="7.35" customHeight="1" x14ac:dyDescent="0.25"/>
    <row r="180" ht="15.75" customHeight="1" x14ac:dyDescent="0.25"/>
    <row r="181" ht="17.850000000000001" customHeight="1" x14ac:dyDescent="0.25"/>
    <row r="182" ht="17.100000000000001" customHeight="1" x14ac:dyDescent="0.25"/>
    <row r="183" ht="7.7" customHeight="1" x14ac:dyDescent="0.25"/>
    <row r="184" ht="17.100000000000001" customHeight="1" x14ac:dyDescent="0.25"/>
    <row r="185" ht="17.100000000000001" customHeight="1" x14ac:dyDescent="0.25"/>
    <row r="186" ht="17.100000000000001" customHeight="1" x14ac:dyDescent="0.25"/>
    <row r="187" ht="8.85" customHeight="1" x14ac:dyDescent="0.25"/>
    <row r="188" ht="14.25" customHeight="1" x14ac:dyDescent="0.25"/>
    <row r="189" ht="16.5" customHeight="1" x14ac:dyDescent="0.25"/>
    <row r="190" ht="12.75" customHeight="1" x14ac:dyDescent="0.25"/>
    <row r="191" ht="11.1" customHeight="1" x14ac:dyDescent="0.25"/>
    <row r="192" ht="10.7" customHeight="1" x14ac:dyDescent="0.25"/>
    <row r="193" ht="14.1" customHeight="1" x14ac:dyDescent="0.25"/>
  </sheetData>
  <protectedRanges>
    <protectedRange sqref="A127:XFD135 A162:XFD165 A160:G161 I160:J161 L160:M161 O160:P161 R160:XFD161 A136:A159 C136:XFD159" name="範圍1"/>
  </protectedRanges>
  <mergeCells count="10">
    <mergeCell ref="B160:C160"/>
    <mergeCell ref="B161:C161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5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2025-01-20T02:04:49Z</cp:lastPrinted>
  <dcterms:created xsi:type="dcterms:W3CDTF">1998-09-21T15:00:50Z</dcterms:created>
  <dcterms:modified xsi:type="dcterms:W3CDTF">2025-01-20T02:07:17Z</dcterms:modified>
  <dc:language>zh-TW</dc:language>
</cp:coreProperties>
</file>