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本國銀行\國家風險\國家風險-洪仁亮(11203-\11303季報\2.新聞稿\新聞稿及附表\"/>
    </mc:Choice>
  </mc:AlternateContent>
  <bookViews>
    <workbookView xWindow="0" yWindow="0" windowWidth="13995" windowHeight="11565"/>
  </bookViews>
  <sheets>
    <sheet name="附表1" sheetId="33" r:id="rId1"/>
    <sheet name="附表2" sheetId="35" r:id="rId2"/>
    <sheet name="附表3" sheetId="34" r:id="rId3"/>
    <sheet name="附表4" sheetId="37" r:id="rId4"/>
  </sheets>
  <definedNames>
    <definedName name="_xlnm.Print_Area" localSheetId="0">附表1!$A$1:$G$12</definedName>
    <definedName name="_xlnm.Print_Area" localSheetId="1">附表2!$A$1:$I$20</definedName>
    <definedName name="_xlnm.Print_Area" localSheetId="2">附表3!$A$1:$G$13</definedName>
    <definedName name="_xlnm.Print_Area" localSheetId="3">附表4!$A$1:$I$19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6" i="35" l="1"/>
  <c r="G16" i="37" l="1"/>
  <c r="F16" i="37"/>
  <c r="F16" i="35" l="1"/>
  <c r="D16" i="35" l="1"/>
  <c r="E15" i="35"/>
  <c r="E14" i="35"/>
  <c r="E13" i="35"/>
  <c r="E12" i="35"/>
  <c r="E11" i="35"/>
  <c r="E10" i="35"/>
  <c r="E9" i="35"/>
  <c r="E8" i="35"/>
  <c r="E7" i="35"/>
  <c r="E6" i="35"/>
  <c r="C16" i="37" l="1"/>
  <c r="D16" i="37"/>
  <c r="E15" i="37"/>
  <c r="E14" i="37"/>
  <c r="E13" i="37"/>
  <c r="E12" i="37"/>
  <c r="E11" i="37"/>
  <c r="E10" i="37"/>
  <c r="E9" i="37"/>
  <c r="E8" i="37"/>
  <c r="E7" i="37"/>
  <c r="E6" i="37"/>
  <c r="C16" i="35" l="1"/>
  <c r="F5" i="33" l="1"/>
  <c r="F6" i="33"/>
  <c r="F7" i="33"/>
  <c r="F8" i="33"/>
  <c r="B4" i="35"/>
  <c r="E4" i="35"/>
  <c r="B3" i="34" l="1"/>
  <c r="D3" i="34"/>
  <c r="H15" i="35"/>
  <c r="I15" i="35" s="1"/>
  <c r="H14" i="35"/>
  <c r="I14" i="35" s="1"/>
  <c r="H13" i="35"/>
  <c r="I13" i="35" s="1"/>
  <c r="H12" i="35"/>
  <c r="I12" i="35" s="1"/>
  <c r="H11" i="35"/>
  <c r="I11" i="35" s="1"/>
  <c r="H10" i="35"/>
  <c r="I10" i="35" s="1"/>
  <c r="H9" i="35"/>
  <c r="I9" i="35" s="1"/>
  <c r="H8" i="35"/>
  <c r="I8" i="35" s="1"/>
  <c r="H7" i="35"/>
  <c r="I7" i="35" s="1"/>
  <c r="H6" i="35"/>
  <c r="I6" i="35" s="1"/>
  <c r="C9" i="34" l="1"/>
  <c r="C9" i="33" l="1"/>
  <c r="E9" i="33"/>
  <c r="D9" i="34" l="1"/>
  <c r="D9" i="33"/>
  <c r="E9" i="34" l="1"/>
  <c r="B9" i="34"/>
  <c r="E4" i="37" l="1"/>
  <c r="B4" i="37"/>
  <c r="F8" i="34" l="1"/>
  <c r="G8" i="34" s="1"/>
  <c r="B9" i="33"/>
  <c r="F9" i="33" s="1"/>
  <c r="F9" i="34" l="1"/>
  <c r="G9" i="34" s="1"/>
  <c r="G9" i="33" l="1"/>
  <c r="H7" i="37" l="1"/>
  <c r="I7" i="37" s="1"/>
  <c r="H8" i="37"/>
  <c r="I8" i="37" s="1"/>
  <c r="H9" i="37"/>
  <c r="I9" i="37" s="1"/>
  <c r="H10" i="37"/>
  <c r="I10" i="37" s="1"/>
  <c r="H11" i="37"/>
  <c r="I11" i="37" s="1"/>
  <c r="H12" i="37"/>
  <c r="I12" i="37" s="1"/>
  <c r="H13" i="37"/>
  <c r="I13" i="37" s="1"/>
  <c r="H14" i="37"/>
  <c r="I14" i="37" s="1"/>
  <c r="H15" i="37"/>
  <c r="I15" i="37" s="1"/>
  <c r="H6" i="37"/>
  <c r="I6" i="37" s="1"/>
  <c r="F6" i="34" l="1"/>
  <c r="F7" i="34"/>
  <c r="F5" i="34"/>
  <c r="G7" i="34" l="1"/>
  <c r="G6" i="34"/>
  <c r="G5" i="34"/>
  <c r="H16" i="35" l="1"/>
  <c r="I16" i="35" s="1"/>
  <c r="H16" i="37" l="1"/>
  <c r="I16" i="37" s="1"/>
  <c r="G8" i="33"/>
  <c r="G6" i="33"/>
  <c r="G7" i="33" l="1"/>
  <c r="G5" i="33"/>
</calcChain>
</file>

<file path=xl/sharedStrings.xml><?xml version="1.0" encoding="utf-8"?>
<sst xmlns="http://schemas.openxmlformats.org/spreadsheetml/2006/main" count="89" uniqueCount="48">
  <si>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</si>
  <si>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</si>
  <si>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</si>
  <si>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</si>
  <si>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</si>
  <si>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</si>
  <si>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</si>
  <si>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</si>
  <si>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</si>
  <si>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</si>
  <si>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</si>
  <si>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t xml:space="preserve">        2.</t>
    </r>
    <r>
      <rPr>
        <sz val="11"/>
        <rFont val="標楷體"/>
        <family val="4"/>
        <charset val="136"/>
      </rPr>
      <t>美國、澳大利亞及英國另包括其管轄之無人居住或小規模經濟及金融活動之屬地。</t>
    </r>
    <phoneticPr fontId="2" type="noConversion"/>
  </si>
  <si>
    <r>
      <t xml:space="preserve">        2.</t>
    </r>
    <r>
      <rPr>
        <sz val="11"/>
        <rFont val="標楷體"/>
        <family val="4"/>
        <charset val="136"/>
      </rPr>
      <t>美國、澳大利亞及法國另包括其管轄之無人居住或小規模經濟及金融活動之屬地。</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</si>
  <si>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</si>
  <si>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</si>
  <si>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</si>
  <si>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</si>
  <si>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</si>
  <si>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</si>
  <si>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</si>
  <si>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</si>
  <si>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</si>
  <si>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</si>
  <si>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</si>
  <si>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</si>
  <si>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</si>
  <si>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t xml:space="preserve">        3.</t>
    </r>
    <r>
      <rPr>
        <sz val="11"/>
        <rFont val="標楷體"/>
        <family val="4"/>
        <charset val="136"/>
      </rPr>
      <t>「最終債務人」</t>
    </r>
    <r>
      <rPr>
        <sz val="12"/>
        <rFont val="標楷體"/>
        <family val="4"/>
        <charset val="136"/>
      </rPr>
      <t>係指當直接交易對手無法依約償付債務時，負有依法且不可撤銷之代償義務者。</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</si>
  <si>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</si>
  <si>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</si>
  <si>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</si>
  <si>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</si>
  <si>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</si>
  <si>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</si>
  <si>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r>
      <rPr>
        <sz val="14"/>
        <rFont val="標楷體"/>
        <family val="4"/>
        <charset val="136"/>
      </rPr>
      <t>越南</t>
    </r>
    <r>
      <rPr>
        <sz val="14"/>
        <rFont val="Times New Roman"/>
        <family val="1"/>
      </rPr>
      <t>(Vietnam)</t>
    </r>
  </si>
  <si>
    <t>112.12.31</t>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</si>
  <si>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</si>
  <si>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</si>
  <si>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</si>
  <si>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澳大利亞</t>
    </r>
    <r>
      <rPr>
        <sz val="14"/>
        <rFont val="Times New Roman"/>
        <family val="1"/>
      </rPr>
      <t>(Australia)</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</si>
  <si>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</si>
  <si>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</si>
  <si>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英國</t>
    </r>
    <r>
      <rPr>
        <sz val="14"/>
        <rFont val="Times New Roman"/>
        <family val="1"/>
      </rPr>
      <t>(United Kingdom)</t>
    </r>
  </si>
  <si>
    <r>
      <rPr>
        <sz val="14"/>
        <rFont val="標楷體"/>
        <family val="4"/>
        <charset val="136"/>
      </rPr>
      <t>韓國</t>
    </r>
    <r>
      <rPr>
        <sz val="14"/>
        <rFont val="Times New Roman"/>
        <family val="1"/>
      </rPr>
      <t>(Korea)</t>
    </r>
  </si>
  <si>
    <r>
      <rPr>
        <sz val="14"/>
        <rFont val="標楷體"/>
        <family val="4"/>
        <charset val="136"/>
      </rPr>
      <t>開曼群島</t>
    </r>
    <r>
      <rPr>
        <sz val="14"/>
        <rFont val="Times New Roman"/>
        <family val="1"/>
      </rPr>
      <t>(Cayman Islands)</t>
    </r>
  </si>
  <si>
    <r>
      <rPr>
        <sz val="14"/>
        <rFont val="標楷體"/>
        <family val="4"/>
        <charset val="136"/>
      </rPr>
      <t>法國</t>
    </r>
    <r>
      <rPr>
        <sz val="14"/>
        <rFont val="Times New Roman"/>
        <family val="1"/>
      </rPr>
      <t>(France)</t>
    </r>
  </si>
  <si>
    <t>113.3.31</t>
    <phoneticPr fontId="3" type="noConversion"/>
  </si>
  <si>
    <r>
      <rPr>
        <sz val="14"/>
        <rFont val="標楷體"/>
        <family val="4"/>
        <charset val="136"/>
      </rPr>
      <t>新加坡</t>
    </r>
    <r>
      <rPr>
        <sz val="14"/>
        <rFont val="Times New Roman"/>
        <family val="1"/>
      </rPr>
      <t>(Singapore)</t>
    </r>
  </si>
  <si>
    <r>
      <rPr>
        <sz val="14"/>
        <rFont val="標楷體"/>
        <family val="4"/>
        <charset val="136"/>
      </rPr>
      <t>前</t>
    </r>
    <r>
      <rPr>
        <sz val="14"/>
        <rFont val="Times New Roman"/>
        <family val="1"/>
      </rPr>
      <t>10</t>
    </r>
    <r>
      <rPr>
        <sz val="14"/>
        <rFont val="標楷體"/>
        <family val="4"/>
        <charset val="136"/>
      </rPr>
      <t>大合計</t>
    </r>
    <r>
      <rPr>
        <sz val="14"/>
        <rFont val="Times New Roman"/>
        <family val="1"/>
      </rPr>
      <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</si>
</sst>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 numFmtId="181" formatCode="#,##0.00_ ;[Red]\-#,##0.00\ "/>
  </numFmts>
  <fonts count="14">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80">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8" fontId="10" fillId="0" borderId="0" xfId="3" applyNumberFormat="1" applyFont="1" applyFill="1">
      <alignment vertical="center"/>
    </xf>
    <xf numFmtId="180" fontId="10" fillId="0" borderId="0" xfId="1" applyNumberFormat="1" applyFont="1" applyFill="1">
      <alignment vertical="center"/>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38" fontId="10" fillId="0" borderId="8" xfId="0" applyNumberFormat="1" applyFont="1" applyBorder="1" applyAlignment="1">
      <alignment horizontal="left" vertical="center" wrapText="1"/>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10" fillId="0" borderId="3" xfId="2" applyFont="1" applyFill="1" applyBorder="1" applyAlignment="1">
      <alignment horizontal="center" vertical="center" wrapText="1"/>
    </xf>
    <xf numFmtId="43" fontId="10" fillId="3" borderId="8" xfId="1" applyFont="1" applyFill="1" applyBorder="1">
      <alignment vertical="center"/>
    </xf>
    <xf numFmtId="177" fontId="10" fillId="2" borderId="8" xfId="0" applyNumberFormat="1" applyFont="1" applyFill="1" applyBorder="1">
      <alignment vertical="center"/>
    </xf>
    <xf numFmtId="43" fontId="10" fillId="3" borderId="8" xfId="1" applyNumberFormat="1" applyFont="1" applyFill="1" applyBorder="1">
      <alignment vertical="center"/>
    </xf>
    <xf numFmtId="43" fontId="10" fillId="0" borderId="8" xfId="1" applyNumberFormat="1" applyFont="1" applyBorder="1">
      <alignment vertical="center"/>
    </xf>
    <xf numFmtId="0" fontId="10" fillId="3" borderId="8" xfId="0" applyFont="1" applyFill="1" applyBorder="1" applyAlignment="1">
      <alignment horizontal="center" vertical="center" wrapText="1"/>
    </xf>
    <xf numFmtId="0" fontId="10" fillId="0" borderId="2" xfId="2" applyFont="1" applyFill="1" applyBorder="1" applyAlignment="1">
      <alignment vertical="center" wrapText="1"/>
    </xf>
    <xf numFmtId="0" fontId="10" fillId="0" borderId="11" xfId="2" applyFont="1" applyFill="1" applyBorder="1" applyAlignment="1">
      <alignment vertical="center" wrapText="1"/>
    </xf>
    <xf numFmtId="43" fontId="10" fillId="0" borderId="8" xfId="1" applyNumberFormat="1" applyFont="1" applyFill="1" applyBorder="1">
      <alignment vertical="center"/>
    </xf>
    <xf numFmtId="177" fontId="10" fillId="0" borderId="0" xfId="2" applyNumberFormat="1" applyFont="1" applyFill="1">
      <alignment vertical="center"/>
    </xf>
    <xf numFmtId="177" fontId="10" fillId="0" borderId="8" xfId="0" applyNumberFormat="1" applyFont="1" applyBorder="1">
      <alignment vertical="center"/>
    </xf>
    <xf numFmtId="177" fontId="10" fillId="0" borderId="8" xfId="1" applyNumberFormat="1" applyFont="1" applyBorder="1">
      <alignment vertical="center"/>
    </xf>
    <xf numFmtId="181" fontId="10" fillId="0" borderId="0" xfId="0" applyNumberFormat="1" applyFont="1">
      <alignment vertical="center"/>
    </xf>
    <xf numFmtId="177" fontId="10" fillId="0" borderId="8" xfId="2" applyNumberFormat="1" applyFont="1" applyFill="1" applyBorder="1">
      <alignment vertical="center"/>
    </xf>
    <xf numFmtId="177" fontId="10" fillId="0" borderId="2" xfId="2" applyNumberFormat="1" applyFont="1" applyFill="1" applyBorder="1">
      <alignment vertical="center"/>
    </xf>
    <xf numFmtId="177" fontId="10" fillId="0" borderId="11" xfId="2" applyNumberFormat="1" applyFont="1" applyFill="1" applyBorder="1">
      <alignment vertical="center"/>
    </xf>
    <xf numFmtId="177" fontId="10" fillId="0" borderId="7" xfId="2" applyNumberFormat="1" applyFont="1" applyFill="1" applyBorder="1">
      <alignment vertical="center"/>
    </xf>
    <xf numFmtId="177" fontId="10" fillId="0" borderId="8" xfId="1" applyNumberFormat="1" applyFont="1" applyFill="1" applyBorder="1">
      <alignment vertical="center"/>
    </xf>
    <xf numFmtId="0" fontId="10" fillId="0" borderId="0" xfId="0" applyFont="1" applyFill="1">
      <alignment vertical="center"/>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3" xfId="0" applyNumberFormat="1"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 xfId="2" applyFont="1" applyFill="1" applyBorder="1" applyAlignment="1">
      <alignment horizontal="right" vertical="center"/>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tabSelected="1" zoomScaleNormal="100" workbookViewId="0">
      <selection sqref="A1:G1"/>
    </sheetView>
  </sheetViews>
  <sheetFormatPr defaultColWidth="9" defaultRowHeight="15.7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c r="A1" s="58" t="s">
        <v>22</v>
      </c>
      <c r="B1" s="58"/>
      <c r="C1" s="58"/>
      <c r="D1" s="58"/>
      <c r="E1" s="58"/>
      <c r="F1" s="58"/>
      <c r="G1" s="58"/>
    </row>
    <row r="2" spans="1:10" ht="20.100000000000001" customHeight="1">
      <c r="G2" s="13" t="s">
        <v>31</v>
      </c>
    </row>
    <row r="3" spans="1:10" s="18" customFormat="1" ht="27" customHeight="1">
      <c r="A3" s="59" t="s">
        <v>6</v>
      </c>
      <c r="B3" s="61" t="s">
        <v>45</v>
      </c>
      <c r="C3" s="62"/>
      <c r="D3" s="61" t="s">
        <v>34</v>
      </c>
      <c r="E3" s="62"/>
      <c r="F3" s="56" t="s">
        <v>0</v>
      </c>
      <c r="G3" s="57"/>
    </row>
    <row r="4" spans="1:10" s="18" customFormat="1" ht="27" customHeight="1">
      <c r="A4" s="60"/>
      <c r="B4" s="4" t="s">
        <v>1</v>
      </c>
      <c r="C4" s="4" t="s">
        <v>2</v>
      </c>
      <c r="D4" s="4" t="s">
        <v>1</v>
      </c>
      <c r="E4" s="16" t="s">
        <v>2</v>
      </c>
      <c r="F4" s="8" t="s">
        <v>1</v>
      </c>
      <c r="G4" s="4" t="s">
        <v>3</v>
      </c>
    </row>
    <row r="5" spans="1:10" s="18" customFormat="1" ht="33" customHeight="1">
      <c r="A5" s="43" t="s">
        <v>8</v>
      </c>
      <c r="B5" s="46">
        <v>1626.09</v>
      </c>
      <c r="C5" s="51">
        <v>28.3</v>
      </c>
      <c r="D5" s="46">
        <v>1684.95</v>
      </c>
      <c r="E5" s="51">
        <v>29.4</v>
      </c>
      <c r="F5" s="46">
        <f>B5-D5</f>
        <v>-58.860000000000127</v>
      </c>
      <c r="G5" s="51">
        <f>IF(D5=0,"_",ROUND(F5/D5*100,2))</f>
        <v>-3.49</v>
      </c>
      <c r="H5" s="19"/>
      <c r="J5" s="20"/>
    </row>
    <row r="6" spans="1:10" s="18" customFormat="1" ht="33" customHeight="1">
      <c r="A6" s="44" t="s">
        <v>9</v>
      </c>
      <c r="B6" s="46">
        <v>811.99</v>
      </c>
      <c r="C6" s="52">
        <v>14.13</v>
      </c>
      <c r="D6" s="46">
        <v>773.7</v>
      </c>
      <c r="E6" s="52">
        <v>13.5</v>
      </c>
      <c r="F6" s="46">
        <f>B6-D6</f>
        <v>38.289999999999964</v>
      </c>
      <c r="G6" s="52">
        <f>IF(D6=0,"_",ROUND(F6/D6*100,2))</f>
        <v>4.95</v>
      </c>
      <c r="H6" s="19"/>
    </row>
    <row r="7" spans="1:10" s="18" customFormat="1" ht="33" customHeight="1">
      <c r="A7" s="44" t="s">
        <v>10</v>
      </c>
      <c r="B7" s="46">
        <v>3245.76</v>
      </c>
      <c r="C7" s="52">
        <v>56.48</v>
      </c>
      <c r="D7" s="46">
        <v>3208.97</v>
      </c>
      <c r="E7" s="52">
        <v>55.99</v>
      </c>
      <c r="F7" s="46">
        <f>B7-D7</f>
        <v>36.790000000000418</v>
      </c>
      <c r="G7" s="52">
        <f>IF(D7=0,"_",ROUND(F7/D7*100,2))</f>
        <v>1.1499999999999999</v>
      </c>
      <c r="H7" s="19"/>
    </row>
    <row r="8" spans="1:10" s="18" customFormat="1" ht="33" customHeight="1">
      <c r="A8" s="35" t="s">
        <v>29</v>
      </c>
      <c r="B8" s="46">
        <v>62.9</v>
      </c>
      <c r="C8" s="53">
        <v>1.0900000000000001</v>
      </c>
      <c r="D8" s="46">
        <v>63.34</v>
      </c>
      <c r="E8" s="53">
        <v>1.1100000000000001</v>
      </c>
      <c r="F8" s="46">
        <f>B8-D8</f>
        <v>-0.44000000000000483</v>
      </c>
      <c r="G8" s="53">
        <f>IF(D8=0,"_",ROUND(F8/D8*100,2))</f>
        <v>-0.69</v>
      </c>
      <c r="H8" s="19"/>
    </row>
    <row r="9" spans="1:10" s="18" customFormat="1" ht="33" customHeight="1">
      <c r="A9" s="4" t="s">
        <v>13</v>
      </c>
      <c r="B9" s="50">
        <f>SUM(B5:B8)</f>
        <v>5746.74</v>
      </c>
      <c r="C9" s="50">
        <f>SUM(C5:C8)</f>
        <v>100</v>
      </c>
      <c r="D9" s="50">
        <f>SUM(D5:D8)</f>
        <v>5730.96</v>
      </c>
      <c r="E9" s="50">
        <f>SUM(E5:E8)</f>
        <v>100</v>
      </c>
      <c r="F9" s="50">
        <f>B9-D9</f>
        <v>15.779999999999745</v>
      </c>
      <c r="G9" s="50">
        <f>IF(D9=0,"_",ROUND(F9/D9*100,2))</f>
        <v>0.28000000000000003</v>
      </c>
    </row>
    <row r="10" spans="1:10" ht="15.75" customHeight="1">
      <c r="A10" s="1" t="s">
        <v>4</v>
      </c>
    </row>
    <row r="11" spans="1:10" ht="15.75" customHeight="1">
      <c r="A11" s="1" t="s">
        <v>21</v>
      </c>
    </row>
    <row r="12" spans="1:10" ht="15.75" customHeight="1">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0"/>
  <sheetViews>
    <sheetView zoomScaleNormal="100" zoomScaleSheetLayoutView="100" workbookViewId="0">
      <selection sqref="A1:I1"/>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c r="A1" s="64" t="s">
        <v>23</v>
      </c>
      <c r="B1" s="64"/>
      <c r="C1" s="64"/>
      <c r="D1" s="64"/>
      <c r="E1" s="64"/>
      <c r="F1" s="64"/>
      <c r="G1" s="64"/>
      <c r="H1" s="64"/>
      <c r="I1" s="64"/>
    </row>
    <row r="2" spans="1:10" ht="20.100000000000001" customHeight="1">
      <c r="A2" s="63" t="s">
        <v>32</v>
      </c>
      <c r="B2" s="63"/>
      <c r="C2" s="63"/>
      <c r="D2" s="63"/>
      <c r="E2" s="63"/>
      <c r="F2" s="63"/>
      <c r="G2" s="63"/>
      <c r="H2" s="63"/>
      <c r="I2" s="63"/>
    </row>
    <row r="3" spans="1:10" s="21" customFormat="1" ht="20.100000000000001" customHeight="1">
      <c r="A3" s="65" t="s">
        <v>14</v>
      </c>
      <c r="B3" s="68" t="s">
        <v>30</v>
      </c>
      <c r="C3" s="69"/>
      <c r="D3" s="69"/>
      <c r="E3" s="69"/>
      <c r="F3" s="69"/>
      <c r="G3" s="69"/>
      <c r="H3" s="69"/>
      <c r="I3" s="70"/>
    </row>
    <row r="4" spans="1:10" s="21" customFormat="1" ht="20.100000000000001" customHeight="1">
      <c r="A4" s="66"/>
      <c r="B4" s="71" t="str">
        <f>附表1!B3</f>
        <v>113.3.31</v>
      </c>
      <c r="C4" s="69"/>
      <c r="D4" s="70"/>
      <c r="E4" s="71" t="str">
        <f>附表1!D3</f>
        <v>112.12.31</v>
      </c>
      <c r="F4" s="69"/>
      <c r="G4" s="70"/>
      <c r="H4" s="68" t="s">
        <v>15</v>
      </c>
      <c r="I4" s="70"/>
    </row>
    <row r="5" spans="1:10" s="21" customFormat="1" ht="20.100000000000001" customHeight="1">
      <c r="A5" s="67"/>
      <c r="B5" s="22" t="s">
        <v>16</v>
      </c>
      <c r="C5" s="22" t="s">
        <v>17</v>
      </c>
      <c r="D5" s="23" t="s">
        <v>2</v>
      </c>
      <c r="E5" s="22" t="s">
        <v>16</v>
      </c>
      <c r="F5" s="22" t="s">
        <v>17</v>
      </c>
      <c r="G5" s="23" t="s">
        <v>2</v>
      </c>
      <c r="H5" s="22" t="s">
        <v>17</v>
      </c>
      <c r="I5" s="23" t="s">
        <v>3</v>
      </c>
    </row>
    <row r="6" spans="1:10" s="21" customFormat="1" ht="32.1" customHeight="1">
      <c r="A6" s="24" t="s">
        <v>35</v>
      </c>
      <c r="B6" s="25">
        <v>1</v>
      </c>
      <c r="C6" s="47">
        <v>1716.22</v>
      </c>
      <c r="D6" s="26">
        <v>29.87</v>
      </c>
      <c r="E6" s="25">
        <f t="shared" ref="E6:E15" si="0">RANK(F6,$F$6:$F$15)</f>
        <v>1</v>
      </c>
      <c r="F6" s="48">
        <v>1683.15</v>
      </c>
      <c r="G6" s="26">
        <v>29.37</v>
      </c>
      <c r="H6" s="26">
        <f>C6-F6</f>
        <v>33.069999999999936</v>
      </c>
      <c r="I6" s="27">
        <f t="shared" ref="I6:I15" si="1">IF(F6=0,"_",ROUND(H6/F6*100,2))</f>
        <v>1.96</v>
      </c>
      <c r="J6" s="49"/>
    </row>
    <row r="7" spans="1:10" s="21" customFormat="1" ht="32.1" customHeight="1">
      <c r="A7" s="24" t="s">
        <v>36</v>
      </c>
      <c r="B7" s="25">
        <v>2</v>
      </c>
      <c r="C7" s="47">
        <v>465.1</v>
      </c>
      <c r="D7" s="26">
        <v>8.09</v>
      </c>
      <c r="E7" s="25">
        <f t="shared" si="0"/>
        <v>2</v>
      </c>
      <c r="F7" s="48">
        <v>484.1</v>
      </c>
      <c r="G7" s="26">
        <v>8.4499999999999993</v>
      </c>
      <c r="H7" s="26">
        <f t="shared" ref="H7:H15" si="2">C7-F7</f>
        <v>-19</v>
      </c>
      <c r="I7" s="27">
        <f t="shared" si="1"/>
        <v>-3.92</v>
      </c>
      <c r="J7" s="49"/>
    </row>
    <row r="8" spans="1:10" s="21" customFormat="1" ht="32.1" customHeight="1">
      <c r="A8" s="28" t="s">
        <v>37</v>
      </c>
      <c r="B8" s="25">
        <v>3</v>
      </c>
      <c r="C8" s="47">
        <v>396.13</v>
      </c>
      <c r="D8" s="26">
        <v>6.89</v>
      </c>
      <c r="E8" s="25">
        <f t="shared" si="0"/>
        <v>3</v>
      </c>
      <c r="F8" s="48">
        <v>388.28</v>
      </c>
      <c r="G8" s="26">
        <v>6.7700000000000005</v>
      </c>
      <c r="H8" s="26">
        <f t="shared" si="2"/>
        <v>7.8500000000000227</v>
      </c>
      <c r="I8" s="27">
        <f t="shared" si="1"/>
        <v>2.02</v>
      </c>
      <c r="J8" s="49"/>
    </row>
    <row r="9" spans="1:10" s="21" customFormat="1" ht="32.1" customHeight="1">
      <c r="A9" s="24" t="s">
        <v>38</v>
      </c>
      <c r="B9" s="25">
        <v>4</v>
      </c>
      <c r="C9" s="47">
        <v>352.79</v>
      </c>
      <c r="D9" s="26">
        <v>6.14</v>
      </c>
      <c r="E9" s="25">
        <f t="shared" si="0"/>
        <v>4</v>
      </c>
      <c r="F9" s="48">
        <v>353.53</v>
      </c>
      <c r="G9" s="26">
        <v>6.17</v>
      </c>
      <c r="H9" s="26">
        <f t="shared" si="2"/>
        <v>-0.73999999999995225</v>
      </c>
      <c r="I9" s="27">
        <f t="shared" si="1"/>
        <v>-0.21</v>
      </c>
      <c r="J9" s="49"/>
    </row>
    <row r="10" spans="1:10" s="21" customFormat="1" ht="32.1" customHeight="1">
      <c r="A10" s="24" t="s">
        <v>39</v>
      </c>
      <c r="B10" s="25">
        <v>5</v>
      </c>
      <c r="C10" s="47">
        <v>325.35000000000002</v>
      </c>
      <c r="D10" s="26">
        <v>5.66</v>
      </c>
      <c r="E10" s="25">
        <f t="shared" si="0"/>
        <v>5</v>
      </c>
      <c r="F10" s="48">
        <v>333.8</v>
      </c>
      <c r="G10" s="26">
        <v>5.82</v>
      </c>
      <c r="H10" s="26">
        <f t="shared" si="2"/>
        <v>-8.4499999999999886</v>
      </c>
      <c r="I10" s="27">
        <f t="shared" si="1"/>
        <v>-2.5299999999999998</v>
      </c>
      <c r="J10" s="49"/>
    </row>
    <row r="11" spans="1:10" s="21" customFormat="1" ht="32.1" customHeight="1">
      <c r="A11" s="24" t="s">
        <v>40</v>
      </c>
      <c r="B11" s="25">
        <v>6</v>
      </c>
      <c r="C11" s="47">
        <v>309.75</v>
      </c>
      <c r="D11" s="26">
        <v>5.39</v>
      </c>
      <c r="E11" s="25">
        <f t="shared" si="0"/>
        <v>6</v>
      </c>
      <c r="F11" s="48">
        <v>333.7</v>
      </c>
      <c r="G11" s="26">
        <v>5.82</v>
      </c>
      <c r="H11" s="26">
        <f t="shared" si="2"/>
        <v>-23.949999999999989</v>
      </c>
      <c r="I11" s="27">
        <f t="shared" si="1"/>
        <v>-7.18</v>
      </c>
      <c r="J11" s="49"/>
    </row>
    <row r="12" spans="1:10" s="21" customFormat="1" ht="32.1" customHeight="1">
      <c r="A12" s="24" t="s">
        <v>41</v>
      </c>
      <c r="B12" s="25">
        <v>7</v>
      </c>
      <c r="C12" s="47">
        <v>203.74</v>
      </c>
      <c r="D12" s="26">
        <v>3.55</v>
      </c>
      <c r="E12" s="25">
        <f t="shared" si="0"/>
        <v>7</v>
      </c>
      <c r="F12" s="48">
        <v>197.01</v>
      </c>
      <c r="G12" s="26">
        <v>3.44</v>
      </c>
      <c r="H12" s="26">
        <f t="shared" si="2"/>
        <v>6.7300000000000182</v>
      </c>
      <c r="I12" s="27">
        <f t="shared" si="1"/>
        <v>3.42</v>
      </c>
      <c r="J12" s="49"/>
    </row>
    <row r="13" spans="1:10" s="21" customFormat="1" ht="32.1" customHeight="1">
      <c r="A13" s="24" t="s">
        <v>46</v>
      </c>
      <c r="B13" s="25">
        <v>8</v>
      </c>
      <c r="C13" s="26">
        <v>174.03</v>
      </c>
      <c r="D13" s="26">
        <v>3.03</v>
      </c>
      <c r="E13" s="25">
        <f t="shared" si="0"/>
        <v>8</v>
      </c>
      <c r="F13" s="54">
        <v>168.54</v>
      </c>
      <c r="G13" s="26">
        <v>2.94</v>
      </c>
      <c r="H13" s="26">
        <f t="shared" si="2"/>
        <v>5.4900000000000091</v>
      </c>
      <c r="I13" s="27">
        <f t="shared" si="1"/>
        <v>3.26</v>
      </c>
      <c r="J13" s="49"/>
    </row>
    <row r="14" spans="1:10" s="21" customFormat="1" ht="32.1" customHeight="1">
      <c r="A14" s="24" t="s">
        <v>42</v>
      </c>
      <c r="B14" s="25">
        <v>9</v>
      </c>
      <c r="C14" s="26">
        <v>165.49</v>
      </c>
      <c r="D14" s="26">
        <v>2.88</v>
      </c>
      <c r="E14" s="25">
        <f t="shared" si="0"/>
        <v>9</v>
      </c>
      <c r="F14" s="54">
        <v>164.49</v>
      </c>
      <c r="G14" s="26">
        <v>2.87</v>
      </c>
      <c r="H14" s="26">
        <f t="shared" si="2"/>
        <v>1</v>
      </c>
      <c r="I14" s="27">
        <f t="shared" si="1"/>
        <v>0.61</v>
      </c>
      <c r="J14" s="49"/>
    </row>
    <row r="15" spans="1:10" s="21" customFormat="1" ht="32.1" customHeight="1">
      <c r="A15" s="24" t="s">
        <v>33</v>
      </c>
      <c r="B15" s="25">
        <v>10</v>
      </c>
      <c r="C15" s="26">
        <v>161.72</v>
      </c>
      <c r="D15" s="26">
        <v>2.81</v>
      </c>
      <c r="E15" s="25">
        <f t="shared" si="0"/>
        <v>10</v>
      </c>
      <c r="F15" s="54">
        <v>159.22999999999999</v>
      </c>
      <c r="G15" s="26">
        <v>2.78</v>
      </c>
      <c r="H15" s="26">
        <f t="shared" si="2"/>
        <v>2.4900000000000091</v>
      </c>
      <c r="I15" s="27">
        <f t="shared" si="1"/>
        <v>1.56</v>
      </c>
      <c r="J15" s="49"/>
    </row>
    <row r="16" spans="1:10" s="21" customFormat="1" ht="32.1" customHeight="1">
      <c r="A16" s="29" t="s">
        <v>47</v>
      </c>
      <c r="B16" s="29"/>
      <c r="C16" s="38">
        <f>SUM(C6:C15)</f>
        <v>4270.3200000000006</v>
      </c>
      <c r="D16" s="30">
        <f>SUM(D6:D15)</f>
        <v>74.31</v>
      </c>
      <c r="E16" s="29"/>
      <c r="F16" s="38">
        <f>SUM(F6:F15)</f>
        <v>4265.829999999999</v>
      </c>
      <c r="G16" s="30">
        <f>SUM(G6:G15)</f>
        <v>74.430000000000007</v>
      </c>
      <c r="H16" s="39">
        <f>C16-F16</f>
        <v>4.4900000000016007</v>
      </c>
      <c r="I16" s="31">
        <f>IF(F16=0,"_",ROUND(H16/F16*100,2))</f>
        <v>0.11</v>
      </c>
      <c r="J16" s="49"/>
    </row>
    <row r="17" spans="1:4">
      <c r="A17" s="12" t="s">
        <v>5</v>
      </c>
      <c r="D17" s="11"/>
    </row>
    <row r="18" spans="1:4">
      <c r="A18" s="1" t="s">
        <v>11</v>
      </c>
    </row>
    <row r="19" spans="1:4">
      <c r="A19" s="1"/>
    </row>
    <row r="20" spans="1:4">
      <c r="A20" s="1"/>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election sqref="A1:G1"/>
    </sheetView>
  </sheetViews>
  <sheetFormatPr defaultColWidth="9" defaultRowHeight="15.7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c r="A1" s="72" t="s">
        <v>24</v>
      </c>
      <c r="B1" s="72"/>
      <c r="C1" s="72"/>
      <c r="D1" s="72"/>
      <c r="E1" s="72"/>
      <c r="F1" s="72"/>
      <c r="G1" s="72"/>
    </row>
    <row r="2" spans="1:7" ht="20.100000000000001" customHeight="1">
      <c r="A2" s="79" t="s">
        <v>31</v>
      </c>
      <c r="B2" s="79"/>
      <c r="C2" s="79"/>
      <c r="D2" s="79"/>
      <c r="E2" s="79"/>
      <c r="F2" s="79"/>
      <c r="G2" s="79"/>
    </row>
    <row r="3" spans="1:7" s="34" customFormat="1" ht="27" customHeight="1">
      <c r="A3" s="73" t="s">
        <v>7</v>
      </c>
      <c r="B3" s="77" t="str">
        <f>附表1!B3:C3</f>
        <v>113.3.31</v>
      </c>
      <c r="C3" s="78"/>
      <c r="D3" s="77" t="str">
        <f>附表1!D3:E3</f>
        <v>112.12.31</v>
      </c>
      <c r="E3" s="78"/>
      <c r="F3" s="75" t="s">
        <v>0</v>
      </c>
      <c r="G3" s="76"/>
    </row>
    <row r="4" spans="1:7" s="34" customFormat="1" ht="27" customHeight="1">
      <c r="A4" s="74"/>
      <c r="B4" s="7" t="s">
        <v>1</v>
      </c>
      <c r="C4" s="17" t="s">
        <v>2</v>
      </c>
      <c r="D4" s="4" t="s">
        <v>1</v>
      </c>
      <c r="E4" s="37" t="s">
        <v>2</v>
      </c>
      <c r="F4" s="9" t="s">
        <v>1</v>
      </c>
      <c r="G4" s="7" t="s">
        <v>3</v>
      </c>
    </row>
    <row r="5" spans="1:7" s="34" customFormat="1" ht="33" customHeight="1">
      <c r="A5" s="14" t="s">
        <v>8</v>
      </c>
      <c r="B5" s="51">
        <v>1637.02</v>
      </c>
      <c r="C5" s="51">
        <v>29.03</v>
      </c>
      <c r="D5" s="46">
        <v>1714.27</v>
      </c>
      <c r="E5" s="51">
        <v>30.44</v>
      </c>
      <c r="F5" s="46">
        <f>B5-D5</f>
        <v>-77.25</v>
      </c>
      <c r="G5" s="51">
        <f t="shared" ref="G5:G8" si="0">IF(D5=0,"_",ROUND(F5/D5*100,2))</f>
        <v>-4.51</v>
      </c>
    </row>
    <row r="6" spans="1:7" s="34" customFormat="1" ht="33" customHeight="1">
      <c r="A6" s="15" t="s">
        <v>9</v>
      </c>
      <c r="B6" s="52">
        <v>912.69</v>
      </c>
      <c r="C6" s="52">
        <v>16.18</v>
      </c>
      <c r="D6" s="46">
        <v>863.82</v>
      </c>
      <c r="E6" s="52">
        <v>15.34</v>
      </c>
      <c r="F6" s="46">
        <f>B6-D6</f>
        <v>48.870000000000005</v>
      </c>
      <c r="G6" s="52">
        <f t="shared" si="0"/>
        <v>5.66</v>
      </c>
    </row>
    <row r="7" spans="1:7" s="34" customFormat="1" ht="33" customHeight="1">
      <c r="A7" s="15" t="s">
        <v>10</v>
      </c>
      <c r="B7" s="52">
        <v>3026.03</v>
      </c>
      <c r="C7" s="52">
        <v>53.66</v>
      </c>
      <c r="D7" s="46">
        <v>2989.62</v>
      </c>
      <c r="E7" s="52">
        <v>53.08</v>
      </c>
      <c r="F7" s="46">
        <f>B7-D7</f>
        <v>36.410000000000309</v>
      </c>
      <c r="G7" s="52">
        <f t="shared" si="0"/>
        <v>1.22</v>
      </c>
    </row>
    <row r="8" spans="1:7" s="34" customFormat="1" ht="33" customHeight="1">
      <c r="A8" s="36" t="s">
        <v>28</v>
      </c>
      <c r="B8" s="53">
        <v>63.89</v>
      </c>
      <c r="C8" s="53">
        <v>1.1299999999999999</v>
      </c>
      <c r="D8" s="46">
        <v>64.400000000000006</v>
      </c>
      <c r="E8" s="53">
        <v>1.1399999999999999</v>
      </c>
      <c r="F8" s="46">
        <f>B8-D8</f>
        <v>-0.51000000000000512</v>
      </c>
      <c r="G8" s="53">
        <f t="shared" si="0"/>
        <v>-0.79</v>
      </c>
    </row>
    <row r="9" spans="1:7" s="34" customFormat="1" ht="33" customHeight="1">
      <c r="A9" s="17" t="s">
        <v>19</v>
      </c>
      <c r="B9" s="50">
        <f>SUM(B5:B8)</f>
        <v>5639.63</v>
      </c>
      <c r="C9" s="50">
        <f>SUM(C5:C8)</f>
        <v>100</v>
      </c>
      <c r="D9" s="50">
        <f>SUM(D5:D8)</f>
        <v>5632.11</v>
      </c>
      <c r="E9" s="50">
        <f>SUM(E5:E8)</f>
        <v>100</v>
      </c>
      <c r="F9" s="50">
        <f>B9-D9</f>
        <v>7.5200000000004366</v>
      </c>
      <c r="G9" s="50">
        <f>IF(D9=0,"_",ROUND(F9/D9*100,2))</f>
        <v>0.13</v>
      </c>
    </row>
    <row r="10" spans="1:7" s="3" customFormat="1">
      <c r="A10" s="1" t="s">
        <v>4</v>
      </c>
    </row>
    <row r="11" spans="1:7" s="3" customFormat="1">
      <c r="A11" s="1" t="s">
        <v>25</v>
      </c>
    </row>
    <row r="12" spans="1:7" s="3" customFormat="1" ht="16.5">
      <c r="A12" s="1" t="s">
        <v>26</v>
      </c>
      <c r="B12" s="5"/>
    </row>
    <row r="13" spans="1:7">
      <c r="A13" s="1"/>
    </row>
  </sheetData>
  <mergeCells count="6">
    <mergeCell ref="A1:G1"/>
    <mergeCell ref="A3:A4"/>
    <mergeCell ref="F3:G3"/>
    <mergeCell ref="D3:E3"/>
    <mergeCell ref="A2:G2"/>
    <mergeCell ref="B3:C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9"/>
  <sheetViews>
    <sheetView zoomScaleNormal="100" zoomScaleSheetLayoutView="100" workbookViewId="0">
      <selection sqref="A1:I1"/>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c r="A1" s="64" t="s">
        <v>27</v>
      </c>
      <c r="B1" s="64"/>
      <c r="C1" s="64"/>
      <c r="D1" s="64"/>
      <c r="E1" s="64"/>
      <c r="F1" s="64"/>
      <c r="G1" s="64"/>
      <c r="H1" s="64"/>
      <c r="I1" s="64"/>
    </row>
    <row r="2" spans="1:11" ht="20.100000000000001" customHeight="1">
      <c r="A2" s="63" t="s">
        <v>32</v>
      </c>
      <c r="B2" s="63"/>
      <c r="C2" s="63"/>
      <c r="D2" s="63"/>
      <c r="E2" s="63"/>
      <c r="F2" s="63"/>
      <c r="G2" s="63"/>
      <c r="H2" s="63"/>
      <c r="I2" s="63"/>
    </row>
    <row r="3" spans="1:11" s="21" customFormat="1" ht="20.100000000000001" customHeight="1">
      <c r="A3" s="65" t="s">
        <v>14</v>
      </c>
      <c r="B3" s="68" t="s">
        <v>20</v>
      </c>
      <c r="C3" s="69"/>
      <c r="D3" s="69"/>
      <c r="E3" s="69"/>
      <c r="F3" s="69"/>
      <c r="G3" s="69"/>
      <c r="H3" s="69"/>
      <c r="I3" s="70"/>
    </row>
    <row r="4" spans="1:11" s="21" customFormat="1" ht="20.100000000000001" customHeight="1">
      <c r="A4" s="66"/>
      <c r="B4" s="68" t="str">
        <f>附表2!B4:D4</f>
        <v>113.3.31</v>
      </c>
      <c r="C4" s="69"/>
      <c r="D4" s="70"/>
      <c r="E4" s="68" t="str">
        <f>附表2!E4:G4</f>
        <v>112.12.31</v>
      </c>
      <c r="F4" s="69"/>
      <c r="G4" s="70"/>
      <c r="H4" s="68" t="s">
        <v>15</v>
      </c>
      <c r="I4" s="70"/>
    </row>
    <row r="5" spans="1:11" s="21" customFormat="1" ht="20.100000000000001" customHeight="1">
      <c r="A5" s="67"/>
      <c r="B5" s="22" t="s">
        <v>16</v>
      </c>
      <c r="C5" s="22" t="s">
        <v>17</v>
      </c>
      <c r="D5" s="23" t="s">
        <v>2</v>
      </c>
      <c r="E5" s="22" t="s">
        <v>16</v>
      </c>
      <c r="F5" s="22" t="s">
        <v>17</v>
      </c>
      <c r="G5" s="23" t="s">
        <v>2</v>
      </c>
      <c r="H5" s="22" t="s">
        <v>17</v>
      </c>
      <c r="I5" s="23" t="s">
        <v>3</v>
      </c>
    </row>
    <row r="6" spans="1:11" s="21" customFormat="1" ht="32.1" customHeight="1">
      <c r="A6" s="24" t="s">
        <v>35</v>
      </c>
      <c r="B6" s="25">
        <v>1</v>
      </c>
      <c r="C6" s="41">
        <v>1672.33</v>
      </c>
      <c r="D6" s="26">
        <v>29.65</v>
      </c>
      <c r="E6" s="25">
        <f t="shared" ref="E6:E15" si="0">RANK(F6,$F$6:$F$15,0)</f>
        <v>1</v>
      </c>
      <c r="F6" s="41">
        <v>1629.25</v>
      </c>
      <c r="G6" s="26">
        <v>28.93</v>
      </c>
      <c r="H6" s="26">
        <f>C6-F6</f>
        <v>43.079999999999927</v>
      </c>
      <c r="I6" s="27">
        <f t="shared" ref="I6:I15" si="1">IF(F6=0,"_",ROUND(H6/F6*100,2))</f>
        <v>2.64</v>
      </c>
    </row>
    <row r="7" spans="1:11" s="21" customFormat="1" ht="32.1" customHeight="1">
      <c r="A7" s="24" t="s">
        <v>36</v>
      </c>
      <c r="B7" s="25">
        <v>2</v>
      </c>
      <c r="C7" s="41">
        <v>562.65</v>
      </c>
      <c r="D7" s="26">
        <v>9.98</v>
      </c>
      <c r="E7" s="25">
        <f t="shared" si="0"/>
        <v>2</v>
      </c>
      <c r="F7" s="41">
        <v>586.58000000000004</v>
      </c>
      <c r="G7" s="26">
        <v>10.41</v>
      </c>
      <c r="H7" s="26">
        <f t="shared" ref="H7:H15" si="2">C7-F7</f>
        <v>-23.930000000000064</v>
      </c>
      <c r="I7" s="27">
        <f t="shared" si="1"/>
        <v>-4.08</v>
      </c>
    </row>
    <row r="8" spans="1:11" s="21" customFormat="1" ht="32.1" customHeight="1">
      <c r="A8" s="28" t="s">
        <v>37</v>
      </c>
      <c r="B8" s="42">
        <v>3</v>
      </c>
      <c r="C8" s="41">
        <v>386.64</v>
      </c>
      <c r="D8" s="26">
        <v>6.86</v>
      </c>
      <c r="E8" s="42">
        <f t="shared" si="0"/>
        <v>4</v>
      </c>
      <c r="F8" s="41">
        <v>379.98</v>
      </c>
      <c r="G8" s="26">
        <v>6.75</v>
      </c>
      <c r="H8" s="26">
        <f t="shared" si="2"/>
        <v>6.6599999999999682</v>
      </c>
      <c r="I8" s="27">
        <f t="shared" si="1"/>
        <v>1.75</v>
      </c>
    </row>
    <row r="9" spans="1:11" s="21" customFormat="1" ht="32.1" customHeight="1">
      <c r="A9" s="24" t="s">
        <v>40</v>
      </c>
      <c r="B9" s="42">
        <v>4</v>
      </c>
      <c r="C9" s="41">
        <v>354.32</v>
      </c>
      <c r="D9" s="26">
        <v>6.28</v>
      </c>
      <c r="E9" s="42">
        <f t="shared" si="0"/>
        <v>3</v>
      </c>
      <c r="F9" s="41">
        <v>382.88</v>
      </c>
      <c r="G9" s="26">
        <v>6.8</v>
      </c>
      <c r="H9" s="26">
        <f t="shared" si="2"/>
        <v>-28.560000000000002</v>
      </c>
      <c r="I9" s="27">
        <f t="shared" si="1"/>
        <v>-7.46</v>
      </c>
    </row>
    <row r="10" spans="1:11" s="21" customFormat="1" ht="32.1" customHeight="1">
      <c r="A10" s="24" t="s">
        <v>38</v>
      </c>
      <c r="B10" s="25">
        <v>5</v>
      </c>
      <c r="C10" s="41">
        <v>314.01</v>
      </c>
      <c r="D10" s="26">
        <v>5.57</v>
      </c>
      <c r="E10" s="25">
        <f t="shared" si="0"/>
        <v>5</v>
      </c>
      <c r="F10" s="41">
        <v>321.02</v>
      </c>
      <c r="G10" s="26">
        <v>5.7</v>
      </c>
      <c r="H10" s="26">
        <f t="shared" si="2"/>
        <v>-7.0099999999999909</v>
      </c>
      <c r="I10" s="27">
        <f t="shared" si="1"/>
        <v>-2.1800000000000002</v>
      </c>
    </row>
    <row r="11" spans="1:11" s="21" customFormat="1" ht="32.1" customHeight="1">
      <c r="A11" s="24" t="s">
        <v>39</v>
      </c>
      <c r="B11" s="25">
        <v>6</v>
      </c>
      <c r="C11" s="41">
        <v>238.67</v>
      </c>
      <c r="D11" s="26">
        <v>4.2300000000000004</v>
      </c>
      <c r="E11" s="25">
        <f t="shared" si="0"/>
        <v>6</v>
      </c>
      <c r="F11" s="41">
        <v>245.4</v>
      </c>
      <c r="G11" s="26">
        <v>4.3600000000000003</v>
      </c>
      <c r="H11" s="26">
        <f t="shared" si="2"/>
        <v>-6.7300000000000182</v>
      </c>
      <c r="I11" s="27">
        <f t="shared" si="1"/>
        <v>-2.74</v>
      </c>
    </row>
    <row r="12" spans="1:11" s="21" customFormat="1" ht="32.1" customHeight="1">
      <c r="A12" s="28" t="s">
        <v>42</v>
      </c>
      <c r="B12" s="25">
        <v>7</v>
      </c>
      <c r="C12" s="41">
        <v>194.44</v>
      </c>
      <c r="D12" s="26">
        <v>3.45</v>
      </c>
      <c r="E12" s="25">
        <f t="shared" si="0"/>
        <v>7</v>
      </c>
      <c r="F12" s="41">
        <v>190.75</v>
      </c>
      <c r="G12" s="26">
        <v>3.39</v>
      </c>
      <c r="H12" s="26">
        <f t="shared" si="2"/>
        <v>3.6899999999999977</v>
      </c>
      <c r="I12" s="27">
        <f t="shared" si="1"/>
        <v>1.93</v>
      </c>
    </row>
    <row r="13" spans="1:11" s="21" customFormat="1" ht="32.1" customHeight="1">
      <c r="A13" s="24" t="s">
        <v>44</v>
      </c>
      <c r="B13" s="25">
        <v>8</v>
      </c>
      <c r="C13" s="45">
        <v>187.88</v>
      </c>
      <c r="D13" s="26">
        <v>3.33</v>
      </c>
      <c r="E13" s="25">
        <f t="shared" si="0"/>
        <v>8</v>
      </c>
      <c r="F13" s="41">
        <v>187.67</v>
      </c>
      <c r="G13" s="26">
        <v>3.33</v>
      </c>
      <c r="H13" s="26">
        <f t="shared" si="2"/>
        <v>0.21000000000000796</v>
      </c>
      <c r="I13" s="27">
        <f t="shared" si="1"/>
        <v>0.11</v>
      </c>
    </row>
    <row r="14" spans="1:11" s="21" customFormat="1" ht="32.1" customHeight="1">
      <c r="A14" s="24" t="s">
        <v>43</v>
      </c>
      <c r="B14" s="25">
        <v>9</v>
      </c>
      <c r="C14" s="45">
        <v>145.9</v>
      </c>
      <c r="D14" s="26">
        <v>2.59</v>
      </c>
      <c r="E14" s="25">
        <f t="shared" si="0"/>
        <v>9</v>
      </c>
      <c r="F14" s="41">
        <v>148.93</v>
      </c>
      <c r="G14" s="26">
        <v>2.64</v>
      </c>
      <c r="H14" s="26">
        <f t="shared" si="2"/>
        <v>-3.0300000000000011</v>
      </c>
      <c r="I14" s="27">
        <f t="shared" si="1"/>
        <v>-2.0299999999999998</v>
      </c>
    </row>
    <row r="15" spans="1:11" s="55" customFormat="1" ht="32.1" customHeight="1">
      <c r="A15" s="24" t="s">
        <v>41</v>
      </c>
      <c r="B15" s="25">
        <v>10</v>
      </c>
      <c r="C15" s="45">
        <v>140.13</v>
      </c>
      <c r="D15" s="26">
        <v>2.48</v>
      </c>
      <c r="E15" s="25">
        <f t="shared" si="0"/>
        <v>10</v>
      </c>
      <c r="F15" s="45">
        <v>134.32</v>
      </c>
      <c r="G15" s="26">
        <v>2.38</v>
      </c>
      <c r="H15" s="26">
        <f t="shared" si="2"/>
        <v>5.8100000000000023</v>
      </c>
      <c r="I15" s="27">
        <f t="shared" si="1"/>
        <v>4.33</v>
      </c>
      <c r="J15" s="32"/>
      <c r="K15" s="33"/>
    </row>
    <row r="16" spans="1:11" s="21" customFormat="1" ht="32.1" customHeight="1">
      <c r="A16" s="29" t="s">
        <v>18</v>
      </c>
      <c r="B16" s="29"/>
      <c r="C16" s="40">
        <f>SUM(C6:C15)</f>
        <v>4196.97</v>
      </c>
      <c r="D16" s="30">
        <f>SUM(D6:D15)</f>
        <v>74.42</v>
      </c>
      <c r="E16" s="29"/>
      <c r="F16" s="40">
        <f>SUM(F6:F15)</f>
        <v>4206.78</v>
      </c>
      <c r="G16" s="30">
        <f>SUM(G6:G15)</f>
        <v>74.69</v>
      </c>
      <c r="H16" s="39">
        <f>C16-F16</f>
        <v>-9.8099999999994907</v>
      </c>
      <c r="I16" s="31">
        <f>IF(F16=0,"_",ROUND(H16/F16*100,2))</f>
        <v>-0.23</v>
      </c>
    </row>
    <row r="17" spans="1:4">
      <c r="A17" s="12" t="s">
        <v>5</v>
      </c>
      <c r="D17" s="11"/>
    </row>
    <row r="18" spans="1:4">
      <c r="A18" s="1" t="s">
        <v>12</v>
      </c>
    </row>
    <row r="19" spans="1:4">
      <c r="A19" s="1"/>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vt:lpstr>
      <vt:lpstr>附表2</vt:lpstr>
      <vt:lpstr>附表3</vt:lpstr>
      <vt:lpstr>附表4</vt:lpstr>
      <vt:lpstr>附表1!Print_Area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18076</cp:lastModifiedBy>
  <cp:lastPrinted>2023-12-18T03:47:25Z</cp:lastPrinted>
  <dcterms:created xsi:type="dcterms:W3CDTF">2021-02-22T06:46:19Z</dcterms:created>
  <dcterms:modified xsi:type="dcterms:W3CDTF">2024-06-18T01:49:32Z</dcterms:modified>
</cp:coreProperties>
</file>