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個人資料夾\秘書處\新聞事務\新聞稿及參考資料\新聞稿\國家風險統計\1101224\編輯\"/>
    </mc:Choice>
  </mc:AlternateContent>
  <bookViews>
    <workbookView xWindow="0" yWindow="0" windowWidth="28800" windowHeight="12255" tabRatio="900"/>
  </bookViews>
  <sheets>
    <sheet name="附表1" sheetId="8" r:id="rId1"/>
    <sheet name="附表2" sheetId="21" r:id="rId2"/>
    <sheet name="附表3" sheetId="7" r:id="rId3"/>
    <sheet name="附表4" sheetId="22" r:id="rId4"/>
  </sheets>
  <definedNames>
    <definedName name="_xlnm.Print_Area" localSheetId="0">附表1!$A$1:$H$13</definedName>
    <definedName name="_xlnm.Print_Area" localSheetId="1">附表2!$A$1:$I$12</definedName>
    <definedName name="_xlnm.Print_Area" localSheetId="2">附表3!$A$1:$F$28</definedName>
    <definedName name="_xlnm.Print_Area" localSheetId="3">附表4!$A$1:$G$22</definedName>
  </definedNames>
  <calcPr calcId="162913"/>
</workbook>
</file>

<file path=xl/calcChain.xml><?xml version="1.0" encoding="utf-8"?>
<calcChain xmlns="http://schemas.openxmlformats.org/spreadsheetml/2006/main">
  <c r="C16" i="22" l="1"/>
  <c r="E4" i="22"/>
  <c r="B4" i="22"/>
  <c r="F26" i="7"/>
  <c r="D26" i="7"/>
  <c r="F14" i="7"/>
  <c r="D14" i="7"/>
  <c r="E4" i="21"/>
  <c r="C4" i="21"/>
  <c r="H9" i="21"/>
  <c r="G9" i="21"/>
  <c r="F9" i="21"/>
  <c r="D9" i="21"/>
  <c r="G8" i="21"/>
  <c r="H8" i="21" s="1"/>
  <c r="G7" i="21"/>
  <c r="H7" i="21" s="1"/>
  <c r="G6" i="21"/>
  <c r="H6" i="21" s="1"/>
  <c r="G9" i="8"/>
  <c r="H9" i="8" s="1"/>
  <c r="G8" i="8"/>
  <c r="H8" i="8" s="1"/>
  <c r="G7" i="8"/>
  <c r="H7" i="8" s="1"/>
  <c r="G6" i="8"/>
  <c r="H6" i="8" s="1"/>
  <c r="G16" i="22" l="1"/>
  <c r="F16" i="22"/>
  <c r="D16" i="22"/>
  <c r="E28" i="7"/>
  <c r="C28" i="7"/>
  <c r="D28" i="7" s="1"/>
  <c r="E10" i="21"/>
  <c r="C10" i="21"/>
  <c r="E10" i="8"/>
  <c r="C10" i="8"/>
  <c r="F20" i="7" l="1"/>
  <c r="F8" i="7"/>
  <c r="F24" i="7"/>
  <c r="F18" i="7"/>
  <c r="F12" i="7"/>
  <c r="F6" i="7"/>
  <c r="F10" i="7"/>
  <c r="F22" i="7"/>
  <c r="F16" i="7"/>
  <c r="F28" i="7"/>
  <c r="D16" i="7"/>
  <c r="D20" i="7"/>
  <c r="D8" i="7"/>
  <c r="D6" i="7"/>
  <c r="D22" i="7"/>
  <c r="D24" i="7"/>
  <c r="D18" i="7"/>
  <c r="D12" i="7"/>
  <c r="D10" i="7"/>
  <c r="D10" i="21"/>
  <c r="D7" i="21"/>
  <c r="D8" i="21"/>
  <c r="D6" i="21"/>
  <c r="F7" i="21"/>
  <c r="F8" i="21"/>
  <c r="F6" i="21"/>
  <c r="G10" i="8"/>
  <c r="D6" i="8"/>
  <c r="D8" i="8"/>
  <c r="D9" i="8"/>
  <c r="D7" i="8"/>
  <c r="D10" i="8"/>
  <c r="F8" i="8"/>
  <c r="F9" i="8"/>
  <c r="F7" i="8"/>
  <c r="F6" i="8"/>
  <c r="F10" i="21"/>
  <c r="G10" i="21"/>
  <c r="H10" i="21"/>
  <c r="H10" i="8"/>
  <c r="F10" i="8"/>
</calcChain>
</file>

<file path=xl/sharedStrings.xml><?xml version="1.0" encoding="utf-8"?>
<sst xmlns="http://schemas.openxmlformats.org/spreadsheetml/2006/main" count="86" uniqueCount="64">
  <si>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</si>
  <si>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</si>
  <si>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</si>
  <si>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</si>
  <si>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</si>
  <si>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</si>
  <si>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</si>
  <si>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</si>
  <si>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</si>
  <si>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</si>
  <si>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</si>
  <si>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</si>
  <si>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</si>
  <si>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</si>
  <si>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</si>
  <si>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</si>
  <si>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</si>
  <si>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</si>
  <si>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</si>
  <si>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</si>
  <si>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</si>
  <si>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</si>
  <si>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</si>
  <si>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</si>
  <si>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</si>
  <si>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</si>
  <si>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</si>
  <si>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</si>
  <si>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</si>
  <si>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</si>
  <si>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</si>
  <si>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</si>
  <si>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</si>
  <si>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</si>
  <si>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</si>
  <si>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</si>
  <si>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</si>
  <si>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</si>
  <si>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</si>
  <si>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</si>
  <si>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</si>
  <si>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</si>
  <si>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</si>
  <si>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</si>
  <si>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t>債 務 國 名 稱</t>
  </si>
  <si>
    <t>排序</t>
    <phoneticPr fontId="1" type="noConversion"/>
  </si>
  <si>
    <t>合             計</t>
  </si>
  <si>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</si>
  <si>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</si>
  <si>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</si>
  <si>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日本</t>
    </r>
    <r>
      <rPr>
        <sz val="14"/>
        <rFont val="Times New Roman"/>
        <family val="1"/>
      </rPr>
      <t>(JAPAN)</t>
    </r>
  </si>
  <si>
    <r>
      <rPr>
        <sz val="14"/>
        <rFont val="標楷體"/>
        <family val="4"/>
        <charset val="136"/>
      </rPr>
      <t>香港</t>
    </r>
    <r>
      <rPr>
        <sz val="14"/>
        <rFont val="Times New Roman"/>
        <family val="1"/>
      </rPr>
      <t>(HONG KONG SAR)</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</si>
  <si>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</si>
  <si>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</si>
  <si>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</si>
  <si>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新加坡</t>
    </r>
    <r>
      <rPr>
        <sz val="14"/>
        <rFont val="Times New Roman"/>
        <family val="1"/>
      </rPr>
      <t>(SINGAPORE)</t>
    </r>
  </si>
  <si>
    <t>110.6.30</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</si>
  <si>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</si>
  <si>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rPr>
        <sz val="14"/>
        <rFont val="標楷體"/>
        <family val="4"/>
        <charset val="136"/>
      </rPr>
      <t>越南</t>
    </r>
    <r>
      <rPr>
        <sz val="14"/>
        <rFont val="Times New Roman"/>
        <family val="1"/>
      </rPr>
      <t>(VIETNAM)</t>
    </r>
  </si>
  <si>
    <t>非銀行之私人部門</t>
    <phoneticPr fontId="1" type="noConversion"/>
  </si>
  <si>
    <t>110.9.30</t>
    <phoneticPr fontId="1" type="noConversion"/>
  </si>
  <si>
    <r>
      <t>基準日：</t>
    </r>
    <r>
      <rPr>
        <sz val="14"/>
        <rFont val="Times New Roman"/>
        <family val="1"/>
      </rPr>
      <t>110.9.30</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</si>
  <si>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t>
    </r>
    <phoneticPr fontId="1" type="noConversion"/>
  </si>
  <si>
    <r>
      <t xml:space="preserve">   </t>
    </r>
    <r>
      <rPr>
        <sz val="12"/>
        <rFont val="標楷體"/>
        <family val="4"/>
        <charset val="136"/>
      </rPr>
      <t>　　</t>
    </r>
    <r>
      <rPr>
        <sz val="12"/>
        <rFont val="Times New Roman"/>
        <family val="1"/>
      </rPr>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</si>
</sst>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0_ "/>
    <numFmt numFmtId="179" formatCode="0.0000"/>
  </numFmts>
  <fonts count="10">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0" fontId="8" fillId="0" borderId="0" xfId="0" applyFont="1">
      <alignment vertical="center"/>
    </xf>
    <xf numFmtId="177" fontId="6"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177" fontId="6" fillId="0" borderId="2"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7" fontId="6"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6" fillId="0" borderId="7"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3"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0" xfId="0" applyFont="1" applyAlignment="1">
      <alignment vertical="center"/>
    </xf>
    <xf numFmtId="179" fontId="3" fillId="0" borderId="0" xfId="0" applyNumberFormat="1" applyFont="1" applyAlignment="1">
      <alignment vertical="center"/>
    </xf>
    <xf numFmtId="0" fontId="3" fillId="0" borderId="0" xfId="0" applyFont="1" applyAlignment="1">
      <alignment vertical="center" wrapText="1"/>
    </xf>
    <xf numFmtId="0" fontId="6" fillId="0" borderId="0" xfId="0" applyNumberFormat="1" applyFont="1" applyBorder="1" applyAlignment="1">
      <alignment horizontal="center" vertical="center" wrapText="1"/>
    </xf>
    <xf numFmtId="177" fontId="6" fillId="0" borderId="0" xfId="0" applyNumberFormat="1" applyFont="1" applyBorder="1" applyAlignment="1">
      <alignment vertical="center" wrapText="1"/>
    </xf>
    <xf numFmtId="0" fontId="3" fillId="0" borderId="0"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vertical="center"/>
    </xf>
    <xf numFmtId="179" fontId="3" fillId="0" borderId="0" xfId="0" applyNumberFormat="1" applyFont="1">
      <alignment vertical="center"/>
    </xf>
    <xf numFmtId="177" fontId="6" fillId="0" borderId="8" xfId="0" applyNumberFormat="1" applyFont="1" applyBorder="1" applyAlignment="1">
      <alignment horizontal="right" vertical="center" wrapText="1"/>
    </xf>
    <xf numFmtId="177" fontId="3" fillId="0" borderId="0" xfId="0" applyNumberFormat="1" applyFont="1">
      <alignment vertical="center"/>
    </xf>
    <xf numFmtId="0" fontId="8"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0" xfId="0" applyFont="1" applyAlignment="1">
      <alignment horizontal="center" vertical="center"/>
    </xf>
    <xf numFmtId="0" fontId="7" fillId="0" borderId="9" xfId="0" applyFont="1" applyBorder="1" applyAlignment="1">
      <alignment horizontal="center" vertical="center" wrapText="1"/>
    </xf>
    <xf numFmtId="178" fontId="6" fillId="0" borderId="7" xfId="0" applyNumberFormat="1" applyFont="1" applyBorder="1" applyAlignment="1">
      <alignment horizontal="righ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177" fontId="6" fillId="0" borderId="7" xfId="0" applyNumberFormat="1" applyFont="1" applyBorder="1" applyAlignment="1">
      <alignment horizontal="right" vertical="center" wrapText="1"/>
    </xf>
    <xf numFmtId="177" fontId="6" fillId="0" borderId="8" xfId="0" applyNumberFormat="1" applyFont="1" applyBorder="1" applyAlignment="1">
      <alignment horizontal="right" vertical="center" wrapText="1"/>
    </xf>
    <xf numFmtId="178" fontId="6" fillId="0" borderId="8"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6" xfId="0" applyFont="1" applyBorder="1" applyAlignment="1">
      <alignment horizontal="left" vertical="center"/>
    </xf>
    <xf numFmtId="177" fontId="6" fillId="0" borderId="6" xfId="0" applyNumberFormat="1" applyFont="1" applyBorder="1" applyAlignment="1">
      <alignment horizontal="right" vertical="center" wrapText="1"/>
    </xf>
    <xf numFmtId="178" fontId="6" fillId="0" borderId="6" xfId="0" applyNumberFormat="1" applyFont="1" applyBorder="1" applyAlignment="1">
      <alignment horizontal="right" vertical="center" wrapText="1"/>
    </xf>
    <xf numFmtId="0" fontId="7"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3" fillId="0" borderId="0" xfId="0" applyFont="1" applyAlignment="1">
      <alignment horizontal="left" vertical="center" wrapText="1" indent="3"/>
    </xf>
    <xf numFmtId="0" fontId="8" fillId="0" borderId="11" xfId="0" applyFont="1" applyBorder="1" applyAlignment="1">
      <alignment horizontal="left" vertical="top"/>
    </xf>
    <xf numFmtId="0" fontId="0" fillId="0" borderId="11" xfId="0" applyBorder="1" applyAlignment="1">
      <alignment vertical="center"/>
    </xf>
    <xf numFmtId="0" fontId="8" fillId="0" borderId="0" xfId="0" applyFont="1" applyBorder="1" applyAlignment="1">
      <alignment horizontal="left" vertical="top"/>
    </xf>
    <xf numFmtId="0" fontId="0" fillId="0" borderId="0" xfId="0" applyAlignment="1">
      <alignment vertical="center"/>
    </xf>
  </cellXfs>
  <cellStyles count="1">
    <cellStyle name="一般" xfId="0" builtinId="0"/>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
  <sheetViews>
    <sheetView tabSelected="1" zoomScaleNormal="100" workbookViewId="0">
      <selection sqref="A1:H1"/>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9" width="9" style="1"/>
    <col min="10" max="10" width="10.5" style="1" bestFit="1" customWidth="1"/>
    <col min="11" max="11" width="12.75" style="1" bestFit="1" customWidth="1"/>
    <col min="12" max="16384" width="9" style="1"/>
  </cols>
  <sheetData>
    <row r="1" spans="1:10" ht="39" customHeight="1">
      <c r="A1" s="56" t="s">
        <v>18</v>
      </c>
      <c r="B1" s="56"/>
      <c r="C1" s="56"/>
      <c r="D1" s="56"/>
      <c r="E1" s="56"/>
      <c r="F1" s="56"/>
      <c r="G1" s="56"/>
      <c r="H1" s="56"/>
      <c r="I1" s="3"/>
    </row>
    <row r="2" spans="1:10" ht="24" customHeight="1">
      <c r="A2" s="57"/>
      <c r="B2" s="57"/>
      <c r="C2" s="57"/>
      <c r="D2" s="57"/>
      <c r="E2" s="57"/>
      <c r="F2" s="57"/>
      <c r="G2" s="57"/>
      <c r="H2" s="57"/>
      <c r="I2" s="4"/>
    </row>
    <row r="3" spans="1:10" ht="24" customHeight="1">
      <c r="A3" s="55" t="s">
        <v>16</v>
      </c>
      <c r="B3" s="55"/>
      <c r="C3" s="55"/>
      <c r="D3" s="55"/>
      <c r="E3" s="55"/>
      <c r="F3" s="55"/>
      <c r="G3" s="55"/>
      <c r="H3" s="55"/>
      <c r="I3" s="5"/>
    </row>
    <row r="4" spans="1:10" ht="27" customHeight="1">
      <c r="A4" s="58" t="s">
        <v>21</v>
      </c>
      <c r="B4" s="59"/>
      <c r="C4" s="62" t="s">
        <v>60</v>
      </c>
      <c r="D4" s="63"/>
      <c r="E4" s="62" t="s">
        <v>56</v>
      </c>
      <c r="F4" s="63"/>
      <c r="G4" s="52" t="s">
        <v>1</v>
      </c>
      <c r="H4" s="53"/>
      <c r="I4" s="6"/>
    </row>
    <row r="5" spans="1:10" ht="27" customHeight="1">
      <c r="A5" s="60"/>
      <c r="B5" s="61"/>
      <c r="C5" s="38" t="s">
        <v>2</v>
      </c>
      <c r="D5" s="36" t="s">
        <v>15</v>
      </c>
      <c r="E5" s="38" t="s">
        <v>2</v>
      </c>
      <c r="F5" s="36" t="s">
        <v>15</v>
      </c>
      <c r="G5" s="16" t="s">
        <v>2</v>
      </c>
      <c r="H5" s="40" t="s">
        <v>22</v>
      </c>
    </row>
    <row r="6" spans="1:10" ht="42" customHeight="1">
      <c r="A6" s="46" t="s">
        <v>23</v>
      </c>
      <c r="B6" s="47"/>
      <c r="C6" s="15">
        <v>145221221</v>
      </c>
      <c r="D6" s="11">
        <f>IF(C6=0,"_",IF(C$10=0,"_ ",ROUND(C6/C$10*100,2)))</f>
        <v>28.35</v>
      </c>
      <c r="E6" s="15">
        <v>136044736</v>
      </c>
      <c r="F6" s="11">
        <f>IF(E6=0,"_",IF(E$10=0,"_ ",ROUND(E6/E$10*100,2)))</f>
        <v>26.99</v>
      </c>
      <c r="G6" s="12">
        <f>C6-E6</f>
        <v>9176485</v>
      </c>
      <c r="H6" s="18">
        <f>IF(E6=0,"_",ROUND(G6/E6*100,2))</f>
        <v>6.75</v>
      </c>
      <c r="J6" s="42"/>
    </row>
    <row r="7" spans="1:10" ht="42" customHeight="1">
      <c r="A7" s="48" t="s">
        <v>24</v>
      </c>
      <c r="B7" s="49"/>
      <c r="C7" s="10">
        <v>56904524</v>
      </c>
      <c r="D7" s="11">
        <f>IF(C7=0,"_",IF(C$10=0,"_ ",ROUND(C7/C$10*100,2)))</f>
        <v>11.11</v>
      </c>
      <c r="E7" s="10">
        <v>57860457</v>
      </c>
      <c r="F7" s="11">
        <f t="shared" ref="F7:F8" si="0">IF(E7=0,"_",IF(E$10=0,"_ ",ROUND(E7/E$10*100,2)))</f>
        <v>11.48</v>
      </c>
      <c r="G7" s="10">
        <f t="shared" ref="G7:G8" si="1">C7-E7</f>
        <v>-955933</v>
      </c>
      <c r="H7" s="17">
        <f t="shared" ref="H7:H8" si="2">IF(E7=0,"_",ROUND(G7/E7*100,2))</f>
        <v>-1.65</v>
      </c>
      <c r="J7" s="42"/>
    </row>
    <row r="8" spans="1:10" ht="42" customHeight="1">
      <c r="A8" s="48" t="s">
        <v>59</v>
      </c>
      <c r="B8" s="49"/>
      <c r="C8" s="10">
        <v>310038639</v>
      </c>
      <c r="D8" s="11">
        <f t="shared" ref="D8" si="3">IF(C8=0,"_",IF(C$10=0,"_ ",ROUND(C8/C$10*100,2)))</f>
        <v>60.53</v>
      </c>
      <c r="E8" s="10">
        <v>310160221</v>
      </c>
      <c r="F8" s="11">
        <f t="shared" si="0"/>
        <v>61.53</v>
      </c>
      <c r="G8" s="10">
        <f t="shared" si="1"/>
        <v>-121582</v>
      </c>
      <c r="H8" s="17">
        <f t="shared" si="2"/>
        <v>-0.04</v>
      </c>
      <c r="J8" s="42"/>
    </row>
    <row r="9" spans="1:10" ht="42" customHeight="1">
      <c r="A9" s="50" t="s">
        <v>25</v>
      </c>
      <c r="B9" s="51"/>
      <c r="C9" s="43">
        <v>30027</v>
      </c>
      <c r="D9" s="11">
        <f>IF(C9=0,"_",IF(C$10=0,"_ ",ROUND(C9/C$10*100,2)))</f>
        <v>0.01</v>
      </c>
      <c r="E9" s="43">
        <v>32001</v>
      </c>
      <c r="F9" s="11">
        <f>IF(E9=0,"_",IF(E$10=0,"_ ",ROUND(E9/E$10*100,2)))-0.01</f>
        <v>0</v>
      </c>
      <c r="G9" s="10">
        <f>C9-E9</f>
        <v>-1974</v>
      </c>
      <c r="H9" s="28">
        <f>IF(E9=0,"_",ROUND(G9/E9*100,2))</f>
        <v>-6.17</v>
      </c>
      <c r="J9" s="42"/>
    </row>
    <row r="10" spans="1:10" ht="42" customHeight="1">
      <c r="A10" s="52" t="s">
        <v>26</v>
      </c>
      <c r="B10" s="53"/>
      <c r="C10" s="13">
        <f>SUM(C6:C9)</f>
        <v>512194411</v>
      </c>
      <c r="D10" s="14">
        <f>IF(C10=0,"_",IF(C$10=0,"_ ",ROUND(C10/C$10*100,2)))</f>
        <v>100</v>
      </c>
      <c r="E10" s="13">
        <f>SUM(E6:E9)</f>
        <v>504097415</v>
      </c>
      <c r="F10" s="14">
        <f>IF(E10=0,"_",IF(E$10=0,"_ ",ROUND(E10/E$10*100,2)))</f>
        <v>100</v>
      </c>
      <c r="G10" s="13">
        <f>C10-E10</f>
        <v>8096996</v>
      </c>
      <c r="H10" s="8">
        <f>IF(E10=0,"_",ROUND(G10/E10*100,2))</f>
        <v>1.61</v>
      </c>
    </row>
    <row r="11" spans="1:10" s="9" customFormat="1" ht="18" customHeight="1">
      <c r="A11" s="54" t="s">
        <v>57</v>
      </c>
      <c r="B11" s="54"/>
      <c r="C11" s="54"/>
      <c r="D11" s="54"/>
      <c r="E11" s="54"/>
      <c r="F11" s="54"/>
      <c r="G11" s="54"/>
      <c r="H11" s="54"/>
      <c r="I11" s="41"/>
    </row>
    <row r="12" spans="1:10">
      <c r="A12" s="45" t="s">
        <v>35</v>
      </c>
      <c r="B12" s="45"/>
      <c r="C12" s="45"/>
      <c r="D12" s="45"/>
      <c r="E12" s="45"/>
      <c r="F12" s="45"/>
      <c r="G12" s="45"/>
      <c r="H12" s="45"/>
    </row>
    <row r="13" spans="1:10">
      <c r="A13" s="45" t="s">
        <v>36</v>
      </c>
      <c r="B13" s="45"/>
      <c r="C13" s="45"/>
      <c r="D13" s="45"/>
      <c r="E13" s="45"/>
      <c r="F13" s="45"/>
      <c r="G13" s="45"/>
      <c r="H13" s="45"/>
    </row>
    <row r="14" spans="1:10">
      <c r="A14" s="45"/>
      <c r="B14" s="45"/>
      <c r="C14" s="45"/>
      <c r="D14" s="45"/>
      <c r="E14" s="45"/>
      <c r="F14" s="45"/>
      <c r="G14" s="45"/>
      <c r="H14" s="45"/>
    </row>
  </sheetData>
  <mergeCells count="16">
    <mergeCell ref="A3:H3"/>
    <mergeCell ref="A1:H1"/>
    <mergeCell ref="A2:H2"/>
    <mergeCell ref="A4:B5"/>
    <mergeCell ref="C4:D4"/>
    <mergeCell ref="E4:F4"/>
    <mergeCell ref="G4:H4"/>
    <mergeCell ref="A14:H1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F9:H10 D10: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Normal="100" workbookViewId="0">
      <selection sqref="A1:H1"/>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56" t="s">
        <v>19</v>
      </c>
      <c r="B1" s="56"/>
      <c r="C1" s="56"/>
      <c r="D1" s="56"/>
      <c r="E1" s="56"/>
      <c r="F1" s="56"/>
      <c r="G1" s="56"/>
      <c r="H1" s="56"/>
    </row>
    <row r="2" spans="1:9" ht="24" customHeight="1">
      <c r="A2" s="64"/>
      <c r="B2" s="64"/>
      <c r="C2" s="64"/>
      <c r="D2" s="64"/>
      <c r="E2" s="64"/>
      <c r="F2" s="64"/>
      <c r="G2" s="64"/>
      <c r="H2" s="64"/>
    </row>
    <row r="3" spans="1:9" ht="24" customHeight="1">
      <c r="G3" s="2"/>
      <c r="H3" s="2" t="s">
        <v>16</v>
      </c>
    </row>
    <row r="4" spans="1:9" ht="27" customHeight="1">
      <c r="A4" s="58" t="s">
        <v>21</v>
      </c>
      <c r="B4" s="59"/>
      <c r="C4" s="62" t="str">
        <f>附表1!C4</f>
        <v>110.9.30</v>
      </c>
      <c r="D4" s="63"/>
      <c r="E4" s="62" t="str">
        <f>附表1!E4</f>
        <v>110.6.30</v>
      </c>
      <c r="F4" s="63"/>
      <c r="G4" s="52" t="s">
        <v>1</v>
      </c>
      <c r="H4" s="53"/>
    </row>
    <row r="5" spans="1:9" ht="27" customHeight="1">
      <c r="A5" s="60"/>
      <c r="B5" s="61"/>
      <c r="C5" s="38" t="s">
        <v>2</v>
      </c>
      <c r="D5" s="36" t="s">
        <v>15</v>
      </c>
      <c r="E5" s="38" t="s">
        <v>2</v>
      </c>
      <c r="F5" s="36" t="s">
        <v>15</v>
      </c>
      <c r="G5" s="16" t="s">
        <v>2</v>
      </c>
      <c r="H5" s="40" t="s">
        <v>22</v>
      </c>
    </row>
    <row r="6" spans="1:9" ht="42" customHeight="1">
      <c r="A6" s="46" t="s">
        <v>12</v>
      </c>
      <c r="B6" s="47"/>
      <c r="C6" s="10">
        <v>143361347</v>
      </c>
      <c r="D6" s="11">
        <f>IF(C6=0,"_",IF(C$10=0,"_",ROUND(C6/C$10 * 100,2)))</f>
        <v>29.17</v>
      </c>
      <c r="E6" s="10">
        <v>135637799</v>
      </c>
      <c r="F6" s="11">
        <f>IF(E6=0,"_",IF(E$10=0,"_",ROUND(E6/E$10 * 100,2)))</f>
        <v>28.06</v>
      </c>
      <c r="G6" s="12">
        <f>C6-E6</f>
        <v>7723548</v>
      </c>
      <c r="H6" s="18">
        <f>IF(E6=0,"_",ROUND(G6/E6 * 100,2))</f>
        <v>5.69</v>
      </c>
    </row>
    <row r="7" spans="1:9" ht="42" customHeight="1">
      <c r="A7" s="48" t="s">
        <v>13</v>
      </c>
      <c r="B7" s="49"/>
      <c r="C7" s="10">
        <v>61229950</v>
      </c>
      <c r="D7" s="11">
        <f t="shared" ref="D7:D8" si="0">IF(C7=0,"_",IF(C$10=0,"_",ROUND(C7/C$10 * 100,2)))</f>
        <v>12.46</v>
      </c>
      <c r="E7" s="10">
        <v>62439414</v>
      </c>
      <c r="F7" s="11">
        <f t="shared" ref="F7:F8" si="1">IF(E7=0,"_",IF(E$10=0,"_",ROUND(E7/E$10 * 100,2)))</f>
        <v>12.92</v>
      </c>
      <c r="G7" s="10">
        <f t="shared" ref="G7:G9" si="2">C7-E7</f>
        <v>-1209464</v>
      </c>
      <c r="H7" s="17">
        <f t="shared" ref="H7:H8" si="3">IF(E7=0,"_",ROUND(G7/E7 * 100,2))</f>
        <v>-1.94</v>
      </c>
    </row>
    <row r="8" spans="1:9" ht="42" customHeight="1">
      <c r="A8" s="48" t="s">
        <v>14</v>
      </c>
      <c r="B8" s="49"/>
      <c r="C8" s="10">
        <v>286889947</v>
      </c>
      <c r="D8" s="11">
        <f t="shared" si="0"/>
        <v>58.37</v>
      </c>
      <c r="E8" s="10">
        <v>285269911</v>
      </c>
      <c r="F8" s="11">
        <f t="shared" si="1"/>
        <v>59.02</v>
      </c>
      <c r="G8" s="10">
        <f t="shared" si="2"/>
        <v>1620036</v>
      </c>
      <c r="H8" s="17">
        <f t="shared" si="3"/>
        <v>0.56999999999999995</v>
      </c>
    </row>
    <row r="9" spans="1:9" ht="42" customHeight="1">
      <c r="A9" s="50" t="s">
        <v>7</v>
      </c>
      <c r="B9" s="51"/>
      <c r="C9" s="10">
        <v>0</v>
      </c>
      <c r="D9" s="11" t="str">
        <f>IF(C9=0,"0.00",IF(C$10=0,"_",ROUND(C9/C$10 * 100,2)))</f>
        <v>0.00</v>
      </c>
      <c r="E9" s="10">
        <v>0</v>
      </c>
      <c r="F9" s="11" t="str">
        <f>IF(E9=0,"0.00",IF(E$10=0,"_",ROUND(E9/E$10 * 100,2)))</f>
        <v>0.00</v>
      </c>
      <c r="G9" s="10">
        <f t="shared" si="2"/>
        <v>0</v>
      </c>
      <c r="H9" s="17" t="str">
        <f>IF(E9=0,"-",ROUND(G9/E9 * 100,2))</f>
        <v>-</v>
      </c>
    </row>
    <row r="10" spans="1:9" ht="42" customHeight="1">
      <c r="A10" s="52" t="s">
        <v>26</v>
      </c>
      <c r="B10" s="53"/>
      <c r="C10" s="13">
        <f>SUM(C6:C9)</f>
        <v>491481244</v>
      </c>
      <c r="D10" s="14">
        <f>IF(C10=0,"_",IF(C$10=0,"_",ROUND(C10/C$10 * 100,2)))</f>
        <v>100</v>
      </c>
      <c r="E10" s="13">
        <f>SUM(E6:E9)</f>
        <v>483347124</v>
      </c>
      <c r="F10" s="14">
        <f>IF(E10=0,"_",IF(E$10=0,"_",ROUND(E10/E$10 * 100,2)))</f>
        <v>100</v>
      </c>
      <c r="G10" s="13">
        <f t="shared" ref="G10" si="4">C10-E10</f>
        <v>8134120</v>
      </c>
      <c r="H10" s="8">
        <f t="shared" ref="H10" si="5">IF(E10=0,"_",ROUND(G10/E10 * 100,2))</f>
        <v>1.68</v>
      </c>
    </row>
    <row r="11" spans="1:9" s="9" customFormat="1" ht="18" customHeight="1">
      <c r="A11" s="54" t="s">
        <v>27</v>
      </c>
      <c r="B11" s="54"/>
      <c r="C11" s="54"/>
      <c r="D11" s="54"/>
      <c r="E11" s="54"/>
      <c r="F11" s="54"/>
      <c r="G11" s="54"/>
      <c r="H11" s="54"/>
      <c r="I11" s="29"/>
    </row>
    <row r="12" spans="1:9" s="9" customFormat="1" ht="18" customHeight="1">
      <c r="A12" s="45" t="s">
        <v>20</v>
      </c>
      <c r="B12" s="45"/>
      <c r="C12" s="45"/>
      <c r="D12" s="45"/>
      <c r="E12" s="45"/>
      <c r="F12" s="45"/>
      <c r="G12" s="45"/>
      <c r="H12" s="45"/>
      <c r="I12" s="35"/>
    </row>
    <row r="13" spans="1:9">
      <c r="A13" s="45"/>
      <c r="B13" s="45"/>
      <c r="C13" s="45"/>
      <c r="D13" s="45"/>
      <c r="E13" s="45"/>
      <c r="F13" s="45"/>
      <c r="G13" s="45"/>
      <c r="H13" s="45"/>
    </row>
  </sheetData>
  <mergeCells count="14">
    <mergeCell ref="A13:H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9:H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9"/>
  <sheetViews>
    <sheetView zoomScaleNormal="100" workbookViewId="0">
      <selection sqref="A1:F1"/>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7" width="9" style="1"/>
    <col min="8" max="8" width="13.875" style="1" bestFit="1" customWidth="1"/>
    <col min="9" max="9" width="16.125" style="1" customWidth="1"/>
    <col min="10" max="10" width="18.25" style="1" customWidth="1"/>
    <col min="11" max="11" width="16.75" style="1" customWidth="1"/>
    <col min="12" max="16384" width="9" style="1"/>
  </cols>
  <sheetData>
    <row r="1" spans="1:9" ht="39" customHeight="1">
      <c r="A1" s="56" t="s">
        <v>17</v>
      </c>
      <c r="B1" s="56"/>
      <c r="C1" s="56"/>
      <c r="D1" s="56"/>
      <c r="E1" s="56"/>
      <c r="F1" s="56"/>
    </row>
    <row r="2" spans="1:9" ht="24" customHeight="1">
      <c r="A2" s="64" t="s">
        <v>61</v>
      </c>
      <c r="B2" s="64"/>
      <c r="C2" s="64"/>
      <c r="D2" s="64"/>
      <c r="E2" s="64"/>
      <c r="F2" s="64"/>
    </row>
    <row r="3" spans="1:9" ht="24" customHeight="1">
      <c r="E3" s="55" t="s">
        <v>16</v>
      </c>
      <c r="F3" s="78"/>
    </row>
    <row r="4" spans="1:9" ht="19.5" customHeight="1">
      <c r="A4" s="58" t="s">
        <v>0</v>
      </c>
      <c r="B4" s="79"/>
      <c r="C4" s="52" t="s">
        <v>28</v>
      </c>
      <c r="D4" s="65"/>
      <c r="E4" s="52" t="s">
        <v>29</v>
      </c>
      <c r="F4" s="65"/>
    </row>
    <row r="5" spans="1:9" ht="19.5" customHeight="1">
      <c r="A5" s="60"/>
      <c r="B5" s="80"/>
      <c r="C5" s="16" t="s">
        <v>30</v>
      </c>
      <c r="D5" s="37" t="s">
        <v>31</v>
      </c>
      <c r="E5" s="16" t="s">
        <v>30</v>
      </c>
      <c r="F5" s="37" t="s">
        <v>31</v>
      </c>
    </row>
    <row r="6" spans="1:9" s="19" customFormat="1" ht="15" customHeight="1">
      <c r="A6" s="72" t="s">
        <v>3</v>
      </c>
      <c r="B6" s="75" t="s">
        <v>32</v>
      </c>
      <c r="C6" s="76">
        <v>267961061</v>
      </c>
      <c r="D6" s="77">
        <f>IF(C6=0,"_",IF(C$28=0,"_",ROUND(C6/C$28*100,2)))</f>
        <v>52.32</v>
      </c>
      <c r="E6" s="76">
        <v>260870923</v>
      </c>
      <c r="F6" s="77">
        <f>IF(E6=0,"_",IF(E$28=0,"_",ROUND(E6/E$28*100,2)))</f>
        <v>53.08</v>
      </c>
      <c r="H6" s="30"/>
      <c r="I6" s="30"/>
    </row>
    <row r="7" spans="1:9" s="19" customFormat="1" ht="15" customHeight="1">
      <c r="A7" s="73"/>
      <c r="B7" s="67"/>
      <c r="C7" s="69"/>
      <c r="D7" s="66"/>
      <c r="E7" s="69"/>
      <c r="F7" s="66"/>
      <c r="H7" s="30"/>
      <c r="I7" s="30"/>
    </row>
    <row r="8" spans="1:9" s="19" customFormat="1" ht="15" customHeight="1">
      <c r="A8" s="73"/>
      <c r="B8" s="67" t="s">
        <v>4</v>
      </c>
      <c r="C8" s="69">
        <v>96988955</v>
      </c>
      <c r="D8" s="66">
        <f>IF(C8=0,"_",IF(C$28=0,"_",ROUND(C8/C$28*100,2)))</f>
        <v>18.940000000000001</v>
      </c>
      <c r="E8" s="69">
        <v>68520871</v>
      </c>
      <c r="F8" s="66">
        <f>IF(E8=0,"_",IF(E$28=0,"_",ROUND(E8/E$28*100,2)))</f>
        <v>13.94</v>
      </c>
      <c r="H8" s="30"/>
      <c r="I8" s="30"/>
    </row>
    <row r="9" spans="1:9" s="19" customFormat="1" ht="15" customHeight="1">
      <c r="A9" s="73"/>
      <c r="B9" s="67"/>
      <c r="C9" s="69"/>
      <c r="D9" s="66"/>
      <c r="E9" s="69"/>
      <c r="F9" s="66"/>
      <c r="H9" s="30"/>
      <c r="I9" s="30"/>
    </row>
    <row r="10" spans="1:9" s="19" customFormat="1" ht="15" customHeight="1">
      <c r="A10" s="73"/>
      <c r="B10" s="67" t="s">
        <v>5</v>
      </c>
      <c r="C10" s="69">
        <v>143589106</v>
      </c>
      <c r="D10" s="66">
        <f t="shared" ref="D10" si="0">IF(C10=0,"_",IF(C$28=0,"_",ROUND(C10/C$28*100,2)))</f>
        <v>28.03</v>
      </c>
      <c r="E10" s="69">
        <v>158316336</v>
      </c>
      <c r="F10" s="66">
        <f>IF(E10=0,"_",IF(E$28=0,"_",ROUND(E10/E$28*100,2)))</f>
        <v>32.21</v>
      </c>
      <c r="H10" s="30"/>
      <c r="I10" s="30"/>
    </row>
    <row r="11" spans="1:9" s="19" customFormat="1" ht="15" customHeight="1">
      <c r="A11" s="73"/>
      <c r="B11" s="67"/>
      <c r="C11" s="69"/>
      <c r="D11" s="66"/>
      <c r="E11" s="69"/>
      <c r="F11" s="66"/>
      <c r="H11" s="30"/>
      <c r="I11" s="30"/>
    </row>
    <row r="12" spans="1:9" s="19" customFormat="1" ht="15" customHeight="1">
      <c r="A12" s="73"/>
      <c r="B12" s="67" t="s">
        <v>6</v>
      </c>
      <c r="C12" s="69">
        <v>3655289</v>
      </c>
      <c r="D12" s="66">
        <f>IF(C12=0,"_",IF(C$28=0,"_",ROUND(C12/C$28*100,2)))</f>
        <v>0.71</v>
      </c>
      <c r="E12" s="69">
        <v>3773114</v>
      </c>
      <c r="F12" s="66">
        <f t="shared" ref="F12" si="1">IF(E12=0,"_",IF(E$28=0,"_",ROUND(E12/E$28*100,2)))</f>
        <v>0.77</v>
      </c>
      <c r="H12" s="30"/>
      <c r="I12" s="30"/>
    </row>
    <row r="13" spans="1:9" s="19" customFormat="1" ht="15" customHeight="1">
      <c r="A13" s="73"/>
      <c r="B13" s="67"/>
      <c r="C13" s="69"/>
      <c r="D13" s="66"/>
      <c r="E13" s="69"/>
      <c r="F13" s="66"/>
      <c r="H13" s="30"/>
      <c r="I13" s="30"/>
    </row>
    <row r="14" spans="1:9" s="19" customFormat="1" ht="15" customHeight="1">
      <c r="A14" s="73"/>
      <c r="B14" s="67" t="s">
        <v>7</v>
      </c>
      <c r="C14" s="69">
        <v>0</v>
      </c>
      <c r="D14" s="66" t="str">
        <f>IF(C14=0,"0.00",IF(C$28=0,"_",ROUND(C14/C$28 * 100,2)))</f>
        <v>0.00</v>
      </c>
      <c r="E14" s="69">
        <v>0</v>
      </c>
      <c r="F14" s="66" t="str">
        <f>IF(E14=0,"0.00",IF(E$28=0,"_",ROUND(E14/E$28 * 100,2)))</f>
        <v>0.00</v>
      </c>
      <c r="H14" s="30"/>
      <c r="I14" s="30"/>
    </row>
    <row r="15" spans="1:9" s="19" customFormat="1" ht="15" customHeight="1">
      <c r="A15" s="74"/>
      <c r="B15" s="68"/>
      <c r="C15" s="70"/>
      <c r="D15" s="71"/>
      <c r="E15" s="70"/>
      <c r="F15" s="71"/>
      <c r="H15" s="30"/>
      <c r="I15" s="30"/>
    </row>
    <row r="16" spans="1:9" s="19" customFormat="1" ht="15" customHeight="1">
      <c r="A16" s="72" t="s">
        <v>33</v>
      </c>
      <c r="B16" s="75" t="s">
        <v>8</v>
      </c>
      <c r="C16" s="76">
        <v>89894358</v>
      </c>
      <c r="D16" s="77">
        <f>IF(C16=0,"_",IF(C$28=0,"_",ROUND(C16/C$28*100,2)))</f>
        <v>17.55</v>
      </c>
      <c r="E16" s="76">
        <v>87605324</v>
      </c>
      <c r="F16" s="66">
        <f>IF(E16=0,"_",IF(E$28=0,"_",ROUND(E16/E$28*100,2)))+0.01</f>
        <v>17.830000000000002</v>
      </c>
      <c r="H16" s="30"/>
      <c r="I16" s="30"/>
    </row>
    <row r="17" spans="1:11" s="19" customFormat="1" ht="15" customHeight="1">
      <c r="A17" s="73"/>
      <c r="B17" s="67"/>
      <c r="C17" s="69"/>
      <c r="D17" s="66"/>
      <c r="E17" s="69"/>
      <c r="F17" s="66"/>
      <c r="H17" s="30"/>
      <c r="I17" s="30"/>
    </row>
    <row r="18" spans="1:11" s="19" customFormat="1" ht="15" customHeight="1">
      <c r="A18" s="73"/>
      <c r="B18" s="67" t="s">
        <v>11</v>
      </c>
      <c r="C18" s="69">
        <v>239255531</v>
      </c>
      <c r="D18" s="66">
        <f>IF(C18=0,"_",IF(C$28=0,"_",ROUND(C18/C$28*100,2)))</f>
        <v>46.71</v>
      </c>
      <c r="E18" s="69">
        <v>234554823</v>
      </c>
      <c r="F18" s="66">
        <f>IF(E18=0,"_",IF(E$28=0,"_",ROUND(E18/E$28*100,2)))</f>
        <v>47.72</v>
      </c>
      <c r="H18" s="30"/>
      <c r="I18" s="30"/>
    </row>
    <row r="19" spans="1:11" s="19" customFormat="1" ht="15" customHeight="1">
      <c r="A19" s="73"/>
      <c r="B19" s="67"/>
      <c r="C19" s="69"/>
      <c r="D19" s="66"/>
      <c r="E19" s="69"/>
      <c r="F19" s="66"/>
      <c r="H19" s="30"/>
      <c r="I19" s="30"/>
    </row>
    <row r="20" spans="1:11" s="19" customFormat="1" ht="15" customHeight="1">
      <c r="A20" s="73"/>
      <c r="B20" s="67" t="s">
        <v>9</v>
      </c>
      <c r="C20" s="69">
        <v>162102118</v>
      </c>
      <c r="D20" s="66">
        <f t="shared" ref="D20:D24" si="2">IF(C20=0,"_",IF(C$28=0,"_",ROUND(C20/C$28*100,2)))</f>
        <v>31.65</v>
      </c>
      <c r="E20" s="69">
        <v>148431141</v>
      </c>
      <c r="F20" s="66">
        <f t="shared" ref="F20" si="3">IF(E20=0,"_",IF(E$28=0,"_",ROUND(E20/E$28*100,2)))</f>
        <v>30.2</v>
      </c>
      <c r="H20" s="30"/>
      <c r="I20" s="30"/>
    </row>
    <row r="21" spans="1:11" s="19" customFormat="1" ht="15" customHeight="1">
      <c r="A21" s="73"/>
      <c r="B21" s="67"/>
      <c r="C21" s="69"/>
      <c r="D21" s="66"/>
      <c r="E21" s="69"/>
      <c r="F21" s="66"/>
      <c r="H21" s="30"/>
      <c r="I21" s="30"/>
    </row>
    <row r="22" spans="1:11" s="19" customFormat="1" ht="15" customHeight="1">
      <c r="A22" s="73"/>
      <c r="B22" s="67" t="s">
        <v>10</v>
      </c>
      <c r="C22" s="69">
        <v>17287115</v>
      </c>
      <c r="D22" s="66">
        <f>IF(C22=0,"_",IF(C$28=0,"_",ROUND(C22/C$28*100,2)))</f>
        <v>3.38</v>
      </c>
      <c r="E22" s="69">
        <v>17116842</v>
      </c>
      <c r="F22" s="66">
        <f>IF(E22=0,"_",IF(E$28=0,"_",ROUND(E22/E$28*100,2)))</f>
        <v>3.48</v>
      </c>
      <c r="H22" s="30"/>
      <c r="I22" s="30"/>
    </row>
    <row r="23" spans="1:11" s="19" customFormat="1" ht="15" customHeight="1">
      <c r="A23" s="73"/>
      <c r="B23" s="67"/>
      <c r="C23" s="69"/>
      <c r="D23" s="66"/>
      <c r="E23" s="69"/>
      <c r="F23" s="66"/>
      <c r="H23" s="30"/>
      <c r="I23" s="30"/>
    </row>
    <row r="24" spans="1:11" s="19" customFormat="1" ht="15" customHeight="1">
      <c r="A24" s="73"/>
      <c r="B24" s="67" t="s">
        <v>6</v>
      </c>
      <c r="C24" s="69">
        <v>3655289</v>
      </c>
      <c r="D24" s="66">
        <f t="shared" si="2"/>
        <v>0.71</v>
      </c>
      <c r="E24" s="69">
        <v>3773114</v>
      </c>
      <c r="F24" s="66">
        <f>IF(E24=0,"_",IF(E$28=0,"_",ROUND(E24/E$28*100,2)))</f>
        <v>0.77</v>
      </c>
      <c r="H24" s="30"/>
      <c r="I24" s="30"/>
    </row>
    <row r="25" spans="1:11" s="19" customFormat="1" ht="15" customHeight="1">
      <c r="A25" s="73"/>
      <c r="B25" s="67"/>
      <c r="C25" s="69"/>
      <c r="D25" s="66"/>
      <c r="E25" s="69"/>
      <c r="F25" s="66"/>
      <c r="H25" s="30"/>
      <c r="I25" s="30"/>
    </row>
    <row r="26" spans="1:11" s="19" customFormat="1" ht="15" customHeight="1">
      <c r="A26" s="73"/>
      <c r="B26" s="67" t="s">
        <v>7</v>
      </c>
      <c r="C26" s="69">
        <v>0</v>
      </c>
      <c r="D26" s="66" t="str">
        <f>IF(C26=0,"0.00",IF(C$28=0,"_",ROUND(C26/C$28 * 100,2)))</f>
        <v>0.00</v>
      </c>
      <c r="E26" s="69">
        <v>0</v>
      </c>
      <c r="F26" s="66" t="str">
        <f>IF(E26=0,"0.00",IF(E$28=0,"_",ROUND(E26/E$28 * 100,2)))</f>
        <v>0.00</v>
      </c>
      <c r="H26" s="30"/>
      <c r="K26" s="1"/>
    </row>
    <row r="27" spans="1:11" s="19" customFormat="1" ht="15" customHeight="1">
      <c r="A27" s="74"/>
      <c r="B27" s="68"/>
      <c r="C27" s="70"/>
      <c r="D27" s="71"/>
      <c r="E27" s="70"/>
      <c r="F27" s="71"/>
      <c r="H27" s="30"/>
      <c r="K27" s="1"/>
    </row>
    <row r="28" spans="1:11" ht="30" customHeight="1">
      <c r="A28" s="52" t="s">
        <v>34</v>
      </c>
      <c r="B28" s="65"/>
      <c r="C28" s="7">
        <f>SUM(C16:C26)</f>
        <v>512194411</v>
      </c>
      <c r="D28" s="8">
        <f>IF(C$28=0,"_",ROUND(C28/C$28*100,2))</f>
        <v>100</v>
      </c>
      <c r="E28" s="7">
        <f>SUM(E16:E26)</f>
        <v>491481244</v>
      </c>
      <c r="F28" s="8">
        <f>IF(E$28=0,"_",ROUND(E28/E$28*100,2))</f>
        <v>100</v>
      </c>
      <c r="H28" s="44"/>
    </row>
    <row r="29" spans="1:11" ht="18" customHeight="1">
      <c r="A29" s="9"/>
    </row>
  </sheetData>
  <mergeCells count="64">
    <mergeCell ref="F6:F7"/>
    <mergeCell ref="B8:B9"/>
    <mergeCell ref="A6:A15"/>
    <mergeCell ref="B6:B7"/>
    <mergeCell ref="C6:C7"/>
    <mergeCell ref="D6:D7"/>
    <mergeCell ref="E6:E7"/>
    <mergeCell ref="C8:C9"/>
    <mergeCell ref="D8:D9"/>
    <mergeCell ref="E8:E9"/>
    <mergeCell ref="F8:F9"/>
    <mergeCell ref="B10:B11"/>
    <mergeCell ref="C10:C11"/>
    <mergeCell ref="D10:D11"/>
    <mergeCell ref="E10:E11"/>
    <mergeCell ref="F10:F11"/>
    <mergeCell ref="A1:F1"/>
    <mergeCell ref="A2:F2"/>
    <mergeCell ref="E3:F3"/>
    <mergeCell ref="A4:B5"/>
    <mergeCell ref="C4:D4"/>
    <mergeCell ref="E4:F4"/>
    <mergeCell ref="B12:B13"/>
    <mergeCell ref="C12:C13"/>
    <mergeCell ref="D12:D13"/>
    <mergeCell ref="E12:E13"/>
    <mergeCell ref="F12:F13"/>
    <mergeCell ref="B14:B15"/>
    <mergeCell ref="C14:C15"/>
    <mergeCell ref="D14:D15"/>
    <mergeCell ref="E14:E15"/>
    <mergeCell ref="F14:F15"/>
    <mergeCell ref="F16:F17"/>
    <mergeCell ref="B18:B19"/>
    <mergeCell ref="C18:C19"/>
    <mergeCell ref="D18:D19"/>
    <mergeCell ref="E18:E19"/>
    <mergeCell ref="F18:F19"/>
    <mergeCell ref="B16:B17"/>
    <mergeCell ref="C16:C17"/>
    <mergeCell ref="D16:D17"/>
    <mergeCell ref="E16:E17"/>
    <mergeCell ref="E22:E23"/>
    <mergeCell ref="F22:F23"/>
    <mergeCell ref="B20:B21"/>
    <mergeCell ref="C20:C21"/>
    <mergeCell ref="D20:D21"/>
    <mergeCell ref="E20:E21"/>
    <mergeCell ref="A28:B28"/>
    <mergeCell ref="F24:F25"/>
    <mergeCell ref="B26:B27"/>
    <mergeCell ref="C26:C27"/>
    <mergeCell ref="D26:D27"/>
    <mergeCell ref="E26:E27"/>
    <mergeCell ref="F26:F27"/>
    <mergeCell ref="A16:A27"/>
    <mergeCell ref="B24:B25"/>
    <mergeCell ref="C24:C25"/>
    <mergeCell ref="D24:D25"/>
    <mergeCell ref="E24:E25"/>
    <mergeCell ref="F20:F21"/>
    <mergeCell ref="B22:B23"/>
    <mergeCell ref="C22:C23"/>
    <mergeCell ref="D22:D23"/>
  </mergeCells>
  <phoneticPr fontId="1" type="noConversion"/>
  <printOptions horizontalCentered="1"/>
  <pageMargins left="0.78740157480314965" right="0.78740157480314965" top="0.78740157480314965" bottom="0.59055118110236227" header="0" footer="0"/>
  <pageSetup paperSize="9" scale="96" orientation="landscape" r:id="rId1"/>
  <headerFooter alignWithMargins="0"/>
  <ignoredErrors>
    <ignoredError sqref="D14:F27 D28 F28" formula="1"/>
    <ignoredError sqref="C28" formulaRange="1"/>
    <ignoredError sqref="E28"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zoomScaleSheetLayoutView="80" workbookViewId="0">
      <selection sqref="A1:G1"/>
    </sheetView>
  </sheetViews>
  <sheetFormatPr defaultColWidth="9" defaultRowHeight="16.5"/>
  <cols>
    <col min="1" max="1" width="41.875" style="31" customWidth="1"/>
    <col min="2" max="2" width="8.625" style="31" customWidth="1"/>
    <col min="3" max="4" width="18.625" style="31" customWidth="1"/>
    <col min="5" max="5" width="8.625" style="31" customWidth="1"/>
    <col min="6" max="7" width="18.625" style="31" customWidth="1"/>
    <col min="8" max="16384" width="9" style="31"/>
  </cols>
  <sheetData>
    <row r="1" spans="1:8" s="9" customFormat="1" ht="39" customHeight="1">
      <c r="A1" s="81" t="s">
        <v>43</v>
      </c>
      <c r="B1" s="81"/>
      <c r="C1" s="81"/>
      <c r="D1" s="81"/>
      <c r="E1" s="81"/>
      <c r="F1" s="81"/>
      <c r="G1" s="81"/>
      <c r="H1" s="39"/>
    </row>
    <row r="2" spans="1:8" s="21" customFormat="1" ht="24" customHeight="1">
      <c r="A2" s="82"/>
      <c r="B2" s="82"/>
      <c r="C2" s="82"/>
      <c r="D2" s="82"/>
      <c r="E2" s="82"/>
      <c r="F2" s="82"/>
      <c r="G2" s="82"/>
      <c r="H2" s="20"/>
    </row>
    <row r="3" spans="1:8" s="21" customFormat="1" ht="24" customHeight="1">
      <c r="D3" s="22"/>
      <c r="G3" s="22" t="s">
        <v>37</v>
      </c>
    </row>
    <row r="4" spans="1:8" s="21" customFormat="1" ht="21" customHeight="1">
      <c r="A4" s="83" t="s">
        <v>44</v>
      </c>
      <c r="B4" s="62" t="str">
        <f>附表1!C4</f>
        <v>110.9.30</v>
      </c>
      <c r="C4" s="85"/>
      <c r="D4" s="86"/>
      <c r="E4" s="62" t="str">
        <f>附表1!E4</f>
        <v>110.6.30</v>
      </c>
      <c r="F4" s="85"/>
      <c r="G4" s="86"/>
    </row>
    <row r="5" spans="1:8" s="24" customFormat="1" ht="21" customHeight="1">
      <c r="A5" s="84"/>
      <c r="B5" s="16" t="s">
        <v>45</v>
      </c>
      <c r="C5" s="23" t="s">
        <v>38</v>
      </c>
      <c r="D5" s="23" t="s">
        <v>39</v>
      </c>
      <c r="E5" s="16" t="s">
        <v>45</v>
      </c>
      <c r="F5" s="23" t="s">
        <v>38</v>
      </c>
      <c r="G5" s="23" t="s">
        <v>39</v>
      </c>
    </row>
    <row r="6" spans="1:8" s="24" customFormat="1" ht="27.95" customHeight="1">
      <c r="A6" s="25" t="s">
        <v>47</v>
      </c>
      <c r="B6" s="26">
        <v>1</v>
      </c>
      <c r="C6" s="27">
        <v>116321834</v>
      </c>
      <c r="D6" s="27">
        <v>110226164</v>
      </c>
      <c r="E6" s="26">
        <v>1</v>
      </c>
      <c r="F6" s="27">
        <v>113281787</v>
      </c>
      <c r="G6" s="27">
        <v>108829739</v>
      </c>
    </row>
    <row r="7" spans="1:8" s="21" customFormat="1" ht="27.95" customHeight="1">
      <c r="A7" s="25" t="s">
        <v>48</v>
      </c>
      <c r="B7" s="26">
        <v>2</v>
      </c>
      <c r="C7" s="27">
        <v>58768737</v>
      </c>
      <c r="D7" s="27">
        <v>70846015</v>
      </c>
      <c r="E7" s="26">
        <v>2</v>
      </c>
      <c r="F7" s="27">
        <v>56781997</v>
      </c>
      <c r="G7" s="27">
        <v>69700996</v>
      </c>
    </row>
    <row r="8" spans="1:8" s="21" customFormat="1" ht="27.95" customHeight="1">
      <c r="A8" s="25" t="s">
        <v>49</v>
      </c>
      <c r="B8" s="26">
        <v>3</v>
      </c>
      <c r="C8" s="27">
        <v>43009450</v>
      </c>
      <c r="D8" s="27">
        <v>42270156</v>
      </c>
      <c r="E8" s="26">
        <v>3</v>
      </c>
      <c r="F8" s="27">
        <v>44663077</v>
      </c>
      <c r="G8" s="27">
        <v>43845686</v>
      </c>
    </row>
    <row r="9" spans="1:8" s="21" customFormat="1" ht="27.95" customHeight="1">
      <c r="A9" s="25" t="s">
        <v>51</v>
      </c>
      <c r="B9" s="26">
        <v>4</v>
      </c>
      <c r="C9" s="27">
        <v>36170480</v>
      </c>
      <c r="D9" s="27">
        <v>26222687</v>
      </c>
      <c r="E9" s="26">
        <v>4</v>
      </c>
      <c r="F9" s="27">
        <v>35061150</v>
      </c>
      <c r="G9" s="27">
        <v>26167304</v>
      </c>
    </row>
    <row r="10" spans="1:8" s="21" customFormat="1" ht="27.95" customHeight="1">
      <c r="A10" s="25" t="s">
        <v>50</v>
      </c>
      <c r="B10" s="26">
        <v>5</v>
      </c>
      <c r="C10" s="27">
        <v>33744576</v>
      </c>
      <c r="D10" s="27">
        <v>36526222</v>
      </c>
      <c r="E10" s="26">
        <v>5</v>
      </c>
      <c r="F10" s="27">
        <v>33456347</v>
      </c>
      <c r="G10" s="27">
        <v>35750408</v>
      </c>
    </row>
    <row r="11" spans="1:8" s="21" customFormat="1" ht="27.95" customHeight="1">
      <c r="A11" s="25" t="s">
        <v>52</v>
      </c>
      <c r="B11" s="26">
        <v>6</v>
      </c>
      <c r="C11" s="27">
        <v>25176388</v>
      </c>
      <c r="D11" s="27">
        <v>21239668</v>
      </c>
      <c r="E11" s="26">
        <v>6</v>
      </c>
      <c r="F11" s="27">
        <v>25482232</v>
      </c>
      <c r="G11" s="27">
        <v>21101491</v>
      </c>
    </row>
    <row r="12" spans="1:8" s="21" customFormat="1" ht="27.95" customHeight="1">
      <c r="A12" s="25" t="s">
        <v>53</v>
      </c>
      <c r="B12" s="26">
        <v>7</v>
      </c>
      <c r="C12" s="27">
        <v>18948096</v>
      </c>
      <c r="D12" s="27">
        <v>15940320</v>
      </c>
      <c r="E12" s="26">
        <v>7</v>
      </c>
      <c r="F12" s="27">
        <v>20149044</v>
      </c>
      <c r="G12" s="27">
        <v>15790800</v>
      </c>
    </row>
    <row r="13" spans="1:8" s="21" customFormat="1" ht="27.95" customHeight="1">
      <c r="A13" s="25" t="s">
        <v>55</v>
      </c>
      <c r="B13" s="26">
        <v>8</v>
      </c>
      <c r="C13" s="27">
        <v>16931528</v>
      </c>
      <c r="D13" s="27">
        <v>10509074</v>
      </c>
      <c r="E13" s="26">
        <v>8</v>
      </c>
      <c r="F13" s="27">
        <v>15907683</v>
      </c>
      <c r="G13" s="27">
        <v>9804859</v>
      </c>
    </row>
    <row r="14" spans="1:8" s="21" customFormat="1" ht="27.95" customHeight="1">
      <c r="A14" s="25" t="s">
        <v>58</v>
      </c>
      <c r="B14" s="26">
        <v>9</v>
      </c>
      <c r="C14" s="27">
        <v>14861313</v>
      </c>
      <c r="D14" s="27">
        <v>12262225</v>
      </c>
      <c r="E14" s="26">
        <v>10</v>
      </c>
      <c r="F14" s="27">
        <v>13493310</v>
      </c>
      <c r="G14" s="27">
        <v>10949490</v>
      </c>
    </row>
    <row r="15" spans="1:8" s="21" customFormat="1" ht="27.95" customHeight="1">
      <c r="A15" s="25" t="s">
        <v>54</v>
      </c>
      <c r="B15" s="26">
        <v>10</v>
      </c>
      <c r="C15" s="27">
        <v>14559450</v>
      </c>
      <c r="D15" s="27">
        <v>10314944</v>
      </c>
      <c r="E15" s="26">
        <v>9</v>
      </c>
      <c r="F15" s="27">
        <v>13989440</v>
      </c>
      <c r="G15" s="27">
        <v>9634319</v>
      </c>
    </row>
    <row r="16" spans="1:8" s="21" customFormat="1" ht="27.95" customHeight="1">
      <c r="A16" s="16" t="s">
        <v>46</v>
      </c>
      <c r="B16" s="23"/>
      <c r="C16" s="27">
        <f>SUM(C6:C15)</f>
        <v>378491852</v>
      </c>
      <c r="D16" s="27">
        <f>SUM(D6:D15)</f>
        <v>356357475</v>
      </c>
      <c r="E16" s="23"/>
      <c r="F16" s="27">
        <f>SUM(F6:F15)</f>
        <v>372266067</v>
      </c>
      <c r="G16" s="27">
        <f>SUM(G6:G15)</f>
        <v>351575092</v>
      </c>
    </row>
    <row r="17" spans="1:8" s="21" customFormat="1" ht="18" customHeight="1">
      <c r="A17" s="88" t="s">
        <v>41</v>
      </c>
      <c r="B17" s="89"/>
      <c r="C17" s="89"/>
      <c r="D17" s="89"/>
      <c r="E17" s="89"/>
      <c r="F17" s="89"/>
      <c r="G17" s="89"/>
    </row>
    <row r="18" spans="1:8" s="21" customFormat="1" ht="18" customHeight="1">
      <c r="A18" s="90" t="s">
        <v>40</v>
      </c>
      <c r="B18" s="91"/>
      <c r="C18" s="91"/>
      <c r="D18" s="91"/>
      <c r="E18" s="91"/>
      <c r="F18" s="91"/>
      <c r="G18" s="91"/>
    </row>
    <row r="19" spans="1:8" s="21" customFormat="1" ht="18" customHeight="1">
      <c r="A19" s="45" t="s">
        <v>42</v>
      </c>
      <c r="B19" s="91"/>
      <c r="C19" s="91"/>
      <c r="D19" s="91"/>
      <c r="E19" s="91"/>
      <c r="F19" s="91"/>
      <c r="G19" s="91"/>
    </row>
    <row r="20" spans="1:8" s="21" customFormat="1" ht="18" customHeight="1">
      <c r="A20" s="45" t="s">
        <v>62</v>
      </c>
      <c r="B20" s="91"/>
      <c r="C20" s="91"/>
      <c r="D20" s="91"/>
      <c r="E20" s="91"/>
      <c r="F20" s="91"/>
      <c r="G20" s="91"/>
    </row>
    <row r="21" spans="1:8" s="21" customFormat="1" ht="18" customHeight="1">
      <c r="A21" s="45" t="s">
        <v>63</v>
      </c>
      <c r="B21" s="91"/>
      <c r="C21" s="91"/>
      <c r="D21" s="91"/>
      <c r="E21" s="91"/>
      <c r="F21" s="91"/>
      <c r="G21" s="91"/>
    </row>
    <row r="22" spans="1:8" s="21" customFormat="1" ht="0.6" customHeight="1">
      <c r="A22" s="45"/>
      <c r="B22" s="91"/>
      <c r="C22" s="91"/>
      <c r="D22" s="91"/>
      <c r="E22" s="91"/>
      <c r="F22" s="91"/>
      <c r="G22" s="91"/>
    </row>
    <row r="23" spans="1:8" ht="19.899999999999999" customHeight="1">
      <c r="A23" s="87"/>
      <c r="B23" s="87"/>
      <c r="C23" s="87"/>
      <c r="D23" s="87"/>
      <c r="E23" s="87"/>
      <c r="F23" s="87"/>
    </row>
    <row r="24" spans="1:8" ht="19.899999999999999" customHeight="1"/>
    <row r="25" spans="1:8" ht="25.15" customHeight="1"/>
    <row r="26" spans="1:8" ht="93.6" customHeight="1"/>
    <row r="29" spans="1:8" ht="18.75">
      <c r="E29" s="32"/>
      <c r="F29" s="33"/>
      <c r="G29" s="33"/>
      <c r="H29" s="34"/>
    </row>
    <row r="30" spans="1:8">
      <c r="E30" s="34"/>
      <c r="F30" s="34"/>
      <c r="G30" s="34"/>
      <c r="H30" s="34"/>
    </row>
  </sheetData>
  <mergeCells count="12">
    <mergeCell ref="A23:F23"/>
    <mergeCell ref="A17:G17"/>
    <mergeCell ref="A18:G18"/>
    <mergeCell ref="A19:G19"/>
    <mergeCell ref="A20:G20"/>
    <mergeCell ref="A21:G21"/>
    <mergeCell ref="A22:G22"/>
    <mergeCell ref="A1:G1"/>
    <mergeCell ref="A2:G2"/>
    <mergeCell ref="A4:A5"/>
    <mergeCell ref="B4:D4"/>
    <mergeCell ref="E4:G4"/>
  </mergeCells>
  <phoneticPr fontId="1" type="noConversion"/>
  <printOptions horizontalCentered="1"/>
  <pageMargins left="0.31496062992125984" right="0.31496062992125984" top="0.55118110236220474" bottom="0.55118110236220474" header="0.31496062992125984" footer="0.31496062992125984"/>
  <pageSetup paperSize="9" orientation="landscape" r:id="rId1"/>
  <rowBreaks count="1" manualBreakCount="1">
    <brk id="22"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何啟嘉</cp:lastModifiedBy>
  <cp:lastPrinted>2021-12-14T06:48:09Z</cp:lastPrinted>
  <dcterms:created xsi:type="dcterms:W3CDTF">2005-01-04T07:49:27Z</dcterms:created>
  <dcterms:modified xsi:type="dcterms:W3CDTF">2021-12-24T02:31:17Z</dcterms:modified>
</cp:coreProperties>
</file>