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管理科\新聞稿\110.9.29\"/>
    </mc:Choice>
  </mc:AlternateContent>
  <bookViews>
    <workbookView xWindow="0" yWindow="0" windowWidth="28800" windowHeight="11592" tabRatio="900" activeTab="3"/>
  </bookViews>
  <sheets>
    <sheet name="附表1" sheetId="8" r:id="rId1"/>
    <sheet name="附表2" sheetId="21" r:id="rId2"/>
    <sheet name="附表3 " sheetId="24" r:id="rId3"/>
    <sheet name="附表4" sheetId="22" r:id="rId4"/>
  </sheets>
  <externalReferences>
    <externalReference r:id="rId5"/>
  </externalReferences>
  <definedNames>
    <definedName name="_xlnm.Print_Area" localSheetId="0">附表1!$A$1:$H$14</definedName>
    <definedName name="_xlnm.Print_Area" localSheetId="1">附表2!$A$1:$I$13</definedName>
    <definedName name="_xlnm.Print_Area" localSheetId="2">'附表3 '!$A$1:$F$28</definedName>
    <definedName name="_xlnm.Print_Area" localSheetId="3">附表4!$A$1:$G$22</definedName>
  </definedNames>
  <calcPr calcId="162913"/>
</workbook>
</file>

<file path=xl/calcChain.xml><?xml version="1.0" encoding="utf-8"?>
<calcChain xmlns="http://schemas.openxmlformats.org/spreadsheetml/2006/main">
  <c r="E10" i="8" l="1"/>
  <c r="G16" i="22" l="1"/>
  <c r="F16" i="22"/>
  <c r="D16" i="22"/>
  <c r="C16" i="22"/>
  <c r="E28" i="24"/>
  <c r="F28" i="24" s="1"/>
  <c r="D28" i="24"/>
  <c r="C28" i="24"/>
  <c r="F26" i="24"/>
  <c r="D26" i="24"/>
  <c r="D24" i="24"/>
  <c r="F22" i="24"/>
  <c r="D22" i="24"/>
  <c r="D20" i="24"/>
  <c r="D18" i="24"/>
  <c r="F16" i="24"/>
  <c r="D16" i="24"/>
  <c r="F14" i="24"/>
  <c r="D14" i="24"/>
  <c r="D12" i="24"/>
  <c r="F10" i="24"/>
  <c r="D10" i="24"/>
  <c r="D8" i="24"/>
  <c r="D6" i="24"/>
  <c r="G10" i="21"/>
  <c r="H10" i="21" s="1"/>
  <c r="F10" i="21"/>
  <c r="E10" i="21"/>
  <c r="C10" i="21"/>
  <c r="D6" i="21" s="1"/>
  <c r="H9" i="21"/>
  <c r="G9" i="21"/>
  <c r="F9" i="21"/>
  <c r="D9" i="21"/>
  <c r="G8" i="21"/>
  <c r="H8" i="21" s="1"/>
  <c r="F8" i="21"/>
  <c r="D8" i="21"/>
  <c r="H7" i="21"/>
  <c r="G7" i="21"/>
  <c r="F7" i="21"/>
  <c r="D7" i="21"/>
  <c r="G6" i="21"/>
  <c r="H6" i="21" s="1"/>
  <c r="F6" i="21"/>
  <c r="E4" i="21"/>
  <c r="C4" i="21"/>
  <c r="G10" i="8"/>
  <c r="H10" i="8" s="1"/>
  <c r="F10" i="8"/>
  <c r="F7" i="8"/>
  <c r="C10" i="8"/>
  <c r="D10" i="8" s="1"/>
  <c r="G9" i="8"/>
  <c r="H9" i="8" s="1"/>
  <c r="F9" i="8"/>
  <c r="D9" i="8"/>
  <c r="G8" i="8"/>
  <c r="H8" i="8" s="1"/>
  <c r="F8" i="8"/>
  <c r="D8" i="8"/>
  <c r="H7" i="8"/>
  <c r="G7" i="8"/>
  <c r="D7" i="8"/>
  <c r="G6" i="8"/>
  <c r="H6" i="8" s="1"/>
  <c r="F6" i="8"/>
  <c r="D6" i="8"/>
  <c r="F12" i="24" l="1"/>
  <c r="F24" i="24"/>
  <c r="F8" i="24"/>
  <c r="F20" i="24"/>
  <c r="F6" i="24"/>
  <c r="F18" i="24"/>
  <c r="D10" i="21"/>
</calcChain>
</file>

<file path=xl/sharedStrings.xml><?xml version="1.0" encoding="utf-8"?>
<sst xmlns="http://schemas.openxmlformats.org/spreadsheetml/2006/main" count="91" uniqueCount="67">
  <si>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</si>
  <si>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</si>
  <si>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</si>
  <si>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</si>
  <si>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</si>
  <si>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</si>
  <si>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</si>
  <si>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</si>
  <si>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</si>
  <si>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</si>
  <si>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</si>
  <si>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</si>
  <si>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</si>
  <si>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</si>
  <si>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</si>
  <si>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</si>
  <si>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</si>
  <si>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</si>
  <si>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</si>
  <si>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</si>
  <si>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 xml:space="preserve">        2. </t>
    </r>
    <r>
      <rPr>
        <sz val="12"/>
        <rFont val="標楷體"/>
        <family val="4"/>
        <charset val="136"/>
      </rPr>
      <t>本表包括本國銀行自有資產及信託資產之外國債權最終風險。</t>
    </r>
    <phoneticPr fontId="1" type="noConversion"/>
  </si>
  <si>
    <t>部門別</t>
    <phoneticPr fontId="1" type="noConversion"/>
  </si>
  <si>
    <t>變動率</t>
    <phoneticPr fontId="1" type="noConversion"/>
  </si>
  <si>
    <r>
      <rPr>
        <sz val="14"/>
        <rFont val="標楷體"/>
        <family val="4"/>
        <charset val="136"/>
      </rPr>
      <t>銀行</t>
    </r>
    <phoneticPr fontId="1" type="noConversion"/>
  </si>
  <si>
    <r>
      <rPr>
        <sz val="14"/>
        <rFont val="標楷體"/>
        <family val="4"/>
        <charset val="136"/>
      </rPr>
      <t>公共部門</t>
    </r>
    <phoneticPr fontId="1" type="noConversion"/>
  </si>
  <si>
    <r>
      <rPr>
        <sz val="14"/>
        <rFont val="標楷體"/>
        <family val="4"/>
        <charset val="136"/>
      </rPr>
      <t>其他</t>
    </r>
    <phoneticPr fontId="1" type="noConversion"/>
  </si>
  <si>
    <t>合      計</t>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</si>
  <si>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</si>
  <si>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t>直接風險</t>
    <phoneticPr fontId="1" type="noConversion"/>
  </si>
  <si>
    <t>最終風險</t>
    <phoneticPr fontId="1" type="noConversion"/>
  </si>
  <si>
    <t>金額</t>
    <phoneticPr fontId="1" type="noConversion"/>
  </si>
  <si>
    <t>比重</t>
    <phoneticPr fontId="1" type="noConversion"/>
  </si>
  <si>
    <t>已開發國家</t>
    <phoneticPr fontId="1" type="noConversion"/>
  </si>
  <si>
    <t>地區別</t>
    <phoneticPr fontId="1" type="noConversion"/>
  </si>
  <si>
    <t>合     計</t>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</si>
  <si>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</si>
  <si>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</si>
  <si>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rPr>
        <sz val="14"/>
        <rFont val="標楷體"/>
        <family val="4"/>
        <charset val="136"/>
      </rPr>
      <t>單位：千美元</t>
    </r>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</si>
  <si>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</si>
  <si>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</si>
  <si>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t xml:space="preserve">        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</si>
  <si>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</si>
  <si>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</si>
  <si>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美國包括美屬薩摩亞、關島、波多黎各、北馬里亞納群島及美屬維爾京群島；英屬西印度群島包括英屬安圭拉、英屬維爾京群島、</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</si>
  <si>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</si>
  <si>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聖克里斯多福、安地卡及巴布達、蒙瑟拉特島。</t>
    </r>
    <phoneticPr fontId="1" type="noConversion"/>
  </si>
  <si>
    <t>債 務 國 名 稱</t>
  </si>
  <si>
    <t>排序</t>
    <phoneticPr fontId="1" type="noConversion"/>
  </si>
  <si>
    <t>合             計</t>
  </si>
  <si>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</si>
  <si>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</si>
  <si>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</si>
  <si>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日本</t>
    </r>
    <r>
      <rPr>
        <sz val="14"/>
        <rFont val="Times New Roman"/>
        <family val="1"/>
      </rPr>
      <t>(JAPAN)</t>
    </r>
  </si>
  <si>
    <r>
      <rPr>
        <sz val="14"/>
        <rFont val="標楷體"/>
        <family val="4"/>
        <charset val="136"/>
      </rPr>
      <t>香港</t>
    </r>
    <r>
      <rPr>
        <sz val="14"/>
        <rFont val="Times New Roman"/>
        <family val="1"/>
      </rPr>
      <t>(HONG KONG SAR)</t>
    </r>
  </si>
  <si>
    <r>
      <rPr>
        <sz val="14"/>
        <rFont val="標楷體"/>
        <family val="4"/>
        <charset val="136"/>
      </rPr>
      <t>澳大利亞</t>
    </r>
    <r>
      <rPr>
        <sz val="14"/>
        <rFont val="Times New Roman"/>
        <family val="1"/>
      </rPr>
      <t>(AUSTRALIA)</t>
    </r>
  </si>
  <si>
    <r>
      <rPr>
        <sz val="14"/>
        <rFont val="標楷體"/>
        <family val="4"/>
        <charset val="136"/>
      </rPr>
      <t>開曼群島</t>
    </r>
    <r>
      <rPr>
        <sz val="14"/>
        <rFont val="Times New Roman"/>
        <family val="1"/>
      </rPr>
      <t>(CAYMAN ISLANDS)</t>
    </r>
  </si>
  <si>
    <r>
      <rPr>
        <sz val="14"/>
        <rFont val="標楷體"/>
        <family val="4"/>
        <charset val="136"/>
      </rPr>
      <t>英國</t>
    </r>
    <r>
      <rPr>
        <sz val="14"/>
        <rFont val="Times New Roman"/>
        <family val="1"/>
      </rPr>
      <t>(UNITED KINGDOM)</t>
    </r>
  </si>
  <si>
    <r>
      <rPr>
        <sz val="14"/>
        <rFont val="標楷體"/>
        <family val="4"/>
        <charset val="136"/>
      </rPr>
      <t>新加坡</t>
    </r>
    <r>
      <rPr>
        <sz val="14"/>
        <rFont val="Times New Roman"/>
        <family val="1"/>
      </rPr>
      <t>(SINGAPORE)</t>
    </r>
  </si>
  <si>
    <t>110.3.31</t>
    <phoneticPr fontId="1" type="noConversion"/>
  </si>
  <si>
    <t>110.6.30</t>
    <phoneticPr fontId="1" type="noConversion"/>
  </si>
  <si>
    <r>
      <rPr>
        <sz val="14"/>
        <rFont val="標楷體"/>
        <family val="4"/>
        <charset val="136"/>
      </rPr>
      <t>非銀行之私人部門</t>
    </r>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</si>
  <si>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</si>
  <si>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4."r"</t>
    </r>
    <r>
      <rPr>
        <sz val="12"/>
        <rFont val="標楷體"/>
        <family val="4"/>
        <charset val="136"/>
      </rPr>
      <t>係修正數。</t>
    </r>
    <phoneticPr fontId="1" type="noConversion"/>
  </si>
  <si>
    <r>
      <t xml:space="preserve">        3."r"</t>
    </r>
    <r>
      <rPr>
        <sz val="12"/>
        <rFont val="標楷體"/>
        <family val="4"/>
        <charset val="136"/>
      </rPr>
      <t>係修正數。</t>
    </r>
    <phoneticPr fontId="1" type="noConversion"/>
  </si>
  <si>
    <r>
      <t>基準日：</t>
    </r>
    <r>
      <rPr>
        <sz val="14"/>
        <rFont val="Times New Roman"/>
        <family val="1"/>
      </rPr>
      <t>110.6.30</t>
    </r>
    <phoneticPr fontId="1" type="noConversion"/>
  </si>
  <si>
    <r>
      <rPr>
        <sz val="14"/>
        <rFont val="標楷體"/>
        <family val="4"/>
        <charset val="136"/>
      </rPr>
      <t>越南</t>
    </r>
    <r>
      <rPr>
        <sz val="14"/>
        <rFont val="Times New Roman"/>
        <family val="1"/>
      </rPr>
      <t>(VIETNAM)</t>
    </r>
  </si>
  <si>
    <r>
      <rPr>
        <sz val="12"/>
        <rFont val="標楷體"/>
        <family val="4"/>
        <charset val="136"/>
      </rPr>
      <t>　　</t>
    </r>
    <r>
      <rPr>
        <sz val="12"/>
        <rFont val="Times New Roman"/>
        <family val="1"/>
      </rPr>
      <t>5. "r"</t>
    </r>
    <r>
      <rPr>
        <sz val="12"/>
        <rFont val="標楷體"/>
        <family val="4"/>
        <charset val="136"/>
      </rPr>
      <t>係修正數。</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</si>
</sst>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_ "/>
    <numFmt numFmtId="178" formatCode="#,##0.00_ "/>
    <numFmt numFmtId="179" formatCode="0.0000"/>
  </numFmts>
  <fonts count="10">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6" fillId="0" borderId="1" xfId="0" applyNumberFormat="1" applyFont="1" applyBorder="1" applyAlignment="1">
      <alignment horizontal="right" vertical="center" wrapText="1"/>
    </xf>
    <xf numFmtId="176" fontId="6" fillId="0" borderId="1" xfId="0" applyNumberFormat="1" applyFont="1" applyBorder="1" applyAlignment="1">
      <alignment horizontal="right" vertical="center" wrapText="1"/>
    </xf>
    <xf numFmtId="0" fontId="8" fillId="0" borderId="0" xfId="0" applyFont="1">
      <alignment vertical="center"/>
    </xf>
    <xf numFmtId="177" fontId="6" fillId="0" borderId="5" xfId="0" applyNumberFormat="1" applyFont="1" applyBorder="1" applyAlignment="1">
      <alignment horizontal="right" vertical="center" wrapText="1"/>
    </xf>
    <xf numFmtId="176" fontId="6" fillId="0" borderId="5" xfId="0" applyNumberFormat="1" applyFont="1" applyBorder="1" applyAlignment="1">
      <alignment horizontal="right" vertical="center" wrapText="1"/>
    </xf>
    <xf numFmtId="177" fontId="6" fillId="0" borderId="10" xfId="0" applyNumberFormat="1" applyFont="1" applyBorder="1" applyAlignment="1">
      <alignment horizontal="right" vertical="center" wrapText="1"/>
    </xf>
    <xf numFmtId="177" fontId="6" fillId="0" borderId="2" xfId="0" applyNumberFormat="1" applyFont="1" applyBorder="1" applyAlignment="1">
      <alignment horizontal="right" vertical="center" wrapText="1"/>
    </xf>
    <xf numFmtId="176" fontId="6" fillId="0" borderId="2" xfId="0" applyNumberFormat="1" applyFont="1" applyBorder="1" applyAlignment="1">
      <alignment horizontal="right" vertical="center" wrapText="1"/>
    </xf>
    <xf numFmtId="177" fontId="6" fillId="0" borderId="5"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76" fontId="6" fillId="0" borderId="7" xfId="0" applyNumberFormat="1" applyFont="1" applyBorder="1" applyAlignment="1">
      <alignment horizontal="right" vertical="center" wrapText="1"/>
    </xf>
    <xf numFmtId="176" fontId="6" fillId="0" borderId="6" xfId="0" applyNumberFormat="1" applyFont="1" applyBorder="1" applyAlignment="1">
      <alignment horizontal="right" vertical="center" wrapText="1"/>
    </xf>
    <xf numFmtId="0" fontId="3" fillId="0" borderId="0" xfId="0" applyFont="1" applyAlignment="1">
      <alignment vertical="center"/>
    </xf>
    <xf numFmtId="0" fontId="6"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right" vertical="center" wrapText="1"/>
    </xf>
    <xf numFmtId="0" fontId="6" fillId="0" borderId="1" xfId="0" applyFont="1" applyBorder="1" applyAlignment="1">
      <alignment horizontal="center" vertical="center" wrapText="1"/>
    </xf>
    <xf numFmtId="0" fontId="9" fillId="0" borderId="0" xfId="0" applyFont="1" applyAlignment="1">
      <alignment vertical="center" wrapText="1"/>
    </xf>
    <xf numFmtId="0" fontId="6" fillId="0" borderId="1" xfId="0" applyFont="1" applyBorder="1" applyAlignment="1">
      <alignment vertical="center" wrapText="1"/>
    </xf>
    <xf numFmtId="0" fontId="6" fillId="0" borderId="1" xfId="0" applyNumberFormat="1" applyFont="1" applyBorder="1" applyAlignment="1">
      <alignment horizontal="center" vertical="center" wrapText="1"/>
    </xf>
    <xf numFmtId="177" fontId="6" fillId="0" borderId="1" xfId="0" applyNumberFormat="1" applyFont="1" applyBorder="1" applyAlignment="1">
      <alignment vertical="center" wrapText="1"/>
    </xf>
    <xf numFmtId="0" fontId="6" fillId="0" borderId="8" xfId="0" applyFont="1" applyBorder="1" applyAlignment="1">
      <alignment horizontal="right" vertical="center" wrapText="1"/>
    </xf>
    <xf numFmtId="0" fontId="8" fillId="0" borderId="0" xfId="0" applyFont="1" applyAlignment="1">
      <alignment vertical="center"/>
    </xf>
    <xf numFmtId="179" fontId="3" fillId="0" borderId="0" xfId="0" applyNumberFormat="1" applyFont="1" applyAlignment="1">
      <alignment vertical="center"/>
    </xf>
    <xf numFmtId="0" fontId="3" fillId="0" borderId="0" xfId="0" applyFont="1" applyAlignment="1">
      <alignment vertical="center" wrapText="1"/>
    </xf>
    <xf numFmtId="0" fontId="6" fillId="0" borderId="0" xfId="0" applyNumberFormat="1" applyFont="1" applyBorder="1" applyAlignment="1">
      <alignment horizontal="center" vertical="center" wrapText="1"/>
    </xf>
    <xf numFmtId="177" fontId="6" fillId="0" borderId="0" xfId="0" applyNumberFormat="1" applyFont="1" applyBorder="1" applyAlignment="1">
      <alignment vertical="center" wrapText="1"/>
    </xf>
    <xf numFmtId="0" fontId="3" fillId="0" borderId="0" xfId="0" applyFont="1" applyBorder="1" applyAlignment="1">
      <alignment vertical="center" wrapText="1"/>
    </xf>
    <xf numFmtId="177" fontId="6" fillId="0" borderId="8" xfId="0" applyNumberFormat="1" applyFont="1" applyBorder="1" applyAlignment="1">
      <alignment horizontal="righ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8" fillId="0" borderId="0" xfId="0" applyFont="1" applyAlignment="1">
      <alignment horizontal="left" vertical="center"/>
    </xf>
    <xf numFmtId="0" fontId="0" fillId="0" borderId="0" xfId="0" applyAlignment="1">
      <alignment vertical="center"/>
    </xf>
    <xf numFmtId="0" fontId="5" fillId="0" borderId="0" xfId="0" applyFont="1" applyAlignment="1">
      <alignment horizontal="center" vertical="center" wrapText="1"/>
    </xf>
    <xf numFmtId="0" fontId="2" fillId="0" borderId="6" xfId="0" applyFont="1" applyBorder="1" applyAlignment="1">
      <alignment horizontal="center" vertical="center" wrapText="1"/>
    </xf>
    <xf numFmtId="179" fontId="3" fillId="0" borderId="0" xfId="0" applyNumberFormat="1" applyFont="1">
      <alignment vertical="center"/>
    </xf>
    <xf numFmtId="0" fontId="8" fillId="0" borderId="0" xfId="0" applyFont="1" applyAlignment="1">
      <alignment horizontal="left" vertical="center"/>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8" fillId="0" borderId="11" xfId="0" applyFont="1" applyBorder="1" applyAlignment="1">
      <alignment horizontal="left" vertical="center"/>
    </xf>
    <xf numFmtId="0" fontId="2" fillId="0" borderId="0" xfId="0" applyFont="1" applyAlignment="1">
      <alignment horizontal="center" vertical="center"/>
    </xf>
    <xf numFmtId="178" fontId="6" fillId="0" borderId="7" xfId="0" applyNumberFormat="1" applyFont="1" applyBorder="1" applyAlignment="1">
      <alignment horizontal="right" vertical="center" wrapText="1"/>
    </xf>
    <xf numFmtId="178" fontId="6" fillId="0" borderId="8" xfId="0" applyNumberFormat="1" applyFont="1" applyBorder="1" applyAlignment="1">
      <alignment horizontal="right" vertical="center" wrapText="1"/>
    </xf>
    <xf numFmtId="0" fontId="7" fillId="0" borderId="9" xfId="0" applyFont="1" applyBorder="1" applyAlignment="1">
      <alignment horizontal="center" vertical="center" wrapText="1"/>
    </xf>
    <xf numFmtId="0" fontId="2" fillId="0" borderId="7" xfId="0" applyFont="1" applyBorder="1" applyAlignment="1">
      <alignment horizontal="left" vertical="center"/>
    </xf>
    <xf numFmtId="177" fontId="6" fillId="0" borderId="7" xfId="0" applyNumberFormat="1" applyFont="1" applyBorder="1" applyAlignment="1">
      <alignment horizontal="right" vertical="center"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6" xfId="0" applyFont="1" applyBorder="1" applyAlignment="1">
      <alignment horizontal="left" vertical="center"/>
    </xf>
    <xf numFmtId="177" fontId="6" fillId="0" borderId="6" xfId="0" applyNumberFormat="1" applyFont="1" applyBorder="1" applyAlignment="1">
      <alignment horizontal="right" vertical="center" wrapText="1"/>
    </xf>
    <xf numFmtId="178" fontId="6" fillId="0" borderId="6" xfId="0" applyNumberFormat="1" applyFont="1" applyBorder="1" applyAlignment="1">
      <alignment horizontal="right" vertical="center" wrapText="1"/>
    </xf>
    <xf numFmtId="0" fontId="2" fillId="0" borderId="8" xfId="0" applyFont="1" applyBorder="1" applyAlignment="1">
      <alignment horizontal="left" vertical="center"/>
    </xf>
    <xf numFmtId="177" fontId="6" fillId="0" borderId="8" xfId="0" applyNumberFormat="1" applyFont="1" applyBorder="1" applyAlignment="1">
      <alignment horizontal="right" vertical="center" wrapText="1"/>
    </xf>
    <xf numFmtId="0" fontId="7"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indent="3"/>
    </xf>
    <xf numFmtId="0" fontId="8" fillId="0" borderId="11" xfId="0" applyFont="1" applyBorder="1" applyAlignment="1">
      <alignment horizontal="left" vertical="top"/>
    </xf>
    <xf numFmtId="0" fontId="0" fillId="0" borderId="11" xfId="0" applyBorder="1" applyAlignment="1">
      <alignment vertical="center"/>
    </xf>
    <xf numFmtId="0" fontId="8" fillId="0" borderId="0" xfId="0" applyFont="1" applyBorder="1" applyAlignment="1">
      <alignment horizontal="left" vertical="top"/>
    </xf>
    <xf numFmtId="0" fontId="0" fillId="0" borderId="0" xfId="0"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cellXfs>
  <cellStyles count="1">
    <cellStyle name="一般" xfId="0" builtinId="0"/>
  </cellStyles>
  <dxfs count="0"/>
  <tableStyles count="0" defaultTableStyle="TableStyleMedium2" defaultPivotStyle="PivotStyleLight16"/>
  <colors>
    <mruColors>
      <color rgb="FFC96009"/>
      <color rgb="FF5AFC69"/>
      <color rgb="FFF3F062"/>
      <color rgb="FF89CC86"/>
      <color rgb="FFF35B5B"/>
      <color rgb="FFFF7171"/>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38100</xdr:colOff>
      <xdr:row>2</xdr:row>
      <xdr:rowOff>295275</xdr:rowOff>
    </xdr:from>
    <xdr:to>
      <xdr:col>5</xdr:col>
      <xdr:colOff>161925</xdr:colOff>
      <xdr:row>3</xdr:row>
      <xdr:rowOff>161925</xdr:rowOff>
    </xdr:to>
    <xdr:sp macro="" textlink="">
      <xdr:nvSpPr>
        <xdr:cNvPr id="2" name="文字方塊 1"/>
        <xdr:cNvSpPr txBox="1"/>
      </xdr:nvSpPr>
      <xdr:spPr>
        <a:xfrm>
          <a:off x="5991225" y="1095375"/>
          <a:ext cx="1238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TW" sz="1100">
              <a:latin typeface="Times New Roman" panose="02020603050405020304" pitchFamily="18" charset="0"/>
              <a:cs typeface="Times New Roman" panose="02020603050405020304" pitchFamily="18" charset="0"/>
            </a:rPr>
            <a:t>r</a:t>
          </a:r>
          <a:endParaRPr lang="zh-TW" altLang="en-US" sz="11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2</xdr:row>
      <xdr:rowOff>295275</xdr:rowOff>
    </xdr:from>
    <xdr:to>
      <xdr:col>5</xdr:col>
      <xdr:colOff>161925</xdr:colOff>
      <xdr:row>3</xdr:row>
      <xdr:rowOff>161925</xdr:rowOff>
    </xdr:to>
    <xdr:sp macro="" textlink="">
      <xdr:nvSpPr>
        <xdr:cNvPr id="2" name="文字方塊 1"/>
        <xdr:cNvSpPr txBox="1"/>
      </xdr:nvSpPr>
      <xdr:spPr>
        <a:xfrm>
          <a:off x="5991225" y="1095375"/>
          <a:ext cx="1238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TW" sz="1100">
              <a:latin typeface="Times New Roman" panose="02020603050405020304" pitchFamily="18" charset="0"/>
              <a:cs typeface="Times New Roman" panose="02020603050405020304" pitchFamily="18" charset="0"/>
            </a:rPr>
            <a:t>r</a:t>
          </a:r>
          <a:endParaRPr lang="zh-TW" altLang="en-US" sz="11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2</xdr:row>
      <xdr:rowOff>285750</xdr:rowOff>
    </xdr:from>
    <xdr:to>
      <xdr:col>6</xdr:col>
      <xdr:colOff>152400</xdr:colOff>
      <xdr:row>3</xdr:row>
      <xdr:rowOff>152400</xdr:rowOff>
    </xdr:to>
    <xdr:sp macro="" textlink="">
      <xdr:nvSpPr>
        <xdr:cNvPr id="2" name="文字方塊 1"/>
        <xdr:cNvSpPr txBox="1"/>
      </xdr:nvSpPr>
      <xdr:spPr>
        <a:xfrm>
          <a:off x="8791575" y="1085850"/>
          <a:ext cx="1238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TW" sz="1100">
              <a:latin typeface="Times New Roman" panose="02020603050405020304" pitchFamily="18" charset="0"/>
              <a:cs typeface="Times New Roman" panose="02020603050405020304" pitchFamily="18" charset="0"/>
            </a:rPr>
            <a:t>r</a:t>
          </a:r>
          <a:endParaRPr lang="zh-TW" altLang="en-US" sz="11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26412;&#22283;&#37504;&#34892;\&#22283;&#23478;&#39080;&#38570;\&#22283;&#23478;&#39080;&#38570;-&#27946;&#33729;&#21535;(10612-%20%20)\11006&#23395;&#22577;\&#26032;&#32862;&#31295;\&#26032;&#32862;&#31295;&#21450;&#38468;&#34920;\11006&#26032;&#32862;&#31295;_&#22806;&#22283;&#20661;&#27402;(&#35519;&#25972;&#24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直接期限部門別"/>
      <sheetName val="2.最終部門別"/>
      <sheetName val="3.國家地區別"/>
      <sheetName val="4.前十大國家"/>
      <sheetName val="5.直接風險-期限別"/>
      <sheetName val="6.最終部門性質別"/>
      <sheetName val="7.自有直接國家地區別"/>
      <sheetName val="8.信託直接國家地區別"/>
    </sheetNames>
    <sheetDataSet>
      <sheetData sheetId="0">
        <row r="4">
          <cell r="C4" t="str">
            <v>110.6.30</v>
          </cell>
          <cell r="D4"/>
          <cell r="E4" t="str">
            <v>110.3.31</v>
          </cell>
          <cell r="F4"/>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
  <sheetViews>
    <sheetView zoomScaleNormal="100" workbookViewId="0">
      <selection activeCell="D17" sqref="D17"/>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9" width="9" style="1"/>
    <col min="10" max="10" width="10.44140625" style="1" bestFit="1" customWidth="1"/>
    <col min="11" max="11" width="12.77734375" style="1" bestFit="1" customWidth="1"/>
    <col min="12" max="16384" width="9" style="1"/>
  </cols>
  <sheetData>
    <row r="1" spans="1:10" ht="39" customHeight="1">
      <c r="A1" s="46" t="s">
        <v>18</v>
      </c>
      <c r="B1" s="46"/>
      <c r="C1" s="46"/>
      <c r="D1" s="46"/>
      <c r="E1" s="46"/>
      <c r="F1" s="46"/>
      <c r="G1" s="46"/>
      <c r="H1" s="46"/>
      <c r="I1" s="3"/>
    </row>
    <row r="2" spans="1:10" ht="24" customHeight="1">
      <c r="A2" s="47"/>
      <c r="B2" s="47"/>
      <c r="C2" s="47"/>
      <c r="D2" s="47"/>
      <c r="E2" s="47"/>
      <c r="F2" s="47"/>
      <c r="G2" s="47"/>
      <c r="H2" s="47"/>
      <c r="I2" s="4"/>
    </row>
    <row r="3" spans="1:10" ht="24" customHeight="1">
      <c r="A3" s="45" t="s">
        <v>16</v>
      </c>
      <c r="B3" s="45"/>
      <c r="C3" s="45"/>
      <c r="D3" s="45"/>
      <c r="E3" s="45"/>
      <c r="F3" s="45"/>
      <c r="G3" s="45"/>
      <c r="H3" s="45"/>
      <c r="I3" s="5"/>
    </row>
    <row r="4" spans="1:10" ht="27" customHeight="1">
      <c r="A4" s="48" t="s">
        <v>21</v>
      </c>
      <c r="B4" s="49"/>
      <c r="C4" s="52" t="s">
        <v>59</v>
      </c>
      <c r="D4" s="53"/>
      <c r="E4" s="52" t="s">
        <v>58</v>
      </c>
      <c r="F4" s="53"/>
      <c r="G4" s="54" t="s">
        <v>1</v>
      </c>
      <c r="H4" s="55"/>
      <c r="I4" s="6"/>
    </row>
    <row r="5" spans="1:10" ht="27" customHeight="1">
      <c r="A5" s="50"/>
      <c r="B5" s="51"/>
      <c r="C5" s="36" t="s">
        <v>2</v>
      </c>
      <c r="D5" s="37" t="s">
        <v>15</v>
      </c>
      <c r="E5" s="36" t="s">
        <v>2</v>
      </c>
      <c r="F5" s="37" t="s">
        <v>15</v>
      </c>
      <c r="G5" s="16" t="s">
        <v>2</v>
      </c>
      <c r="H5" s="42" t="s">
        <v>22</v>
      </c>
    </row>
    <row r="6" spans="1:10" ht="42" customHeight="1">
      <c r="A6" s="56" t="s">
        <v>23</v>
      </c>
      <c r="B6" s="57"/>
      <c r="C6" s="15">
        <v>136044736</v>
      </c>
      <c r="D6" s="11">
        <f>IF(C6=0,"_",IF(C$10=0,"_ ",ROUND(C6/C$10*100,2)))</f>
        <v>26.99</v>
      </c>
      <c r="E6" s="15">
        <v>132681309</v>
      </c>
      <c r="F6" s="11">
        <f>IF(E6=0,"_",IF(E$10=0,"_ ",ROUND(E6/E$10*100,2)))</f>
        <v>27.31</v>
      </c>
      <c r="G6" s="12">
        <f>C6-E6</f>
        <v>3363427</v>
      </c>
      <c r="H6" s="18">
        <f>IF(E6=0,"_",ROUND(G6/E6*100,2))</f>
        <v>2.5299999999999998</v>
      </c>
      <c r="J6" s="43"/>
    </row>
    <row r="7" spans="1:10" ht="42" customHeight="1">
      <c r="A7" s="58" t="s">
        <v>24</v>
      </c>
      <c r="B7" s="59"/>
      <c r="C7" s="10">
        <v>57860457</v>
      </c>
      <c r="D7" s="11">
        <f>IF(C7=0,"_",IF(C$10=0,"_ ",ROUND(C7/C$10*100,2)))</f>
        <v>11.48</v>
      </c>
      <c r="E7" s="10">
        <v>50849913</v>
      </c>
      <c r="F7" s="11">
        <f t="shared" ref="F7:F8" si="0">IF(E7=0,"_",IF(E$10=0,"_ ",ROUND(E7/E$10*100,2)))</f>
        <v>10.47</v>
      </c>
      <c r="G7" s="10">
        <f t="shared" ref="G7:G8" si="1">C7-E7</f>
        <v>7010544</v>
      </c>
      <c r="H7" s="17">
        <f t="shared" ref="H7:H8" si="2">IF(E7=0,"_",ROUND(G7/E7*100,2))</f>
        <v>13.79</v>
      </c>
      <c r="J7" s="43"/>
    </row>
    <row r="8" spans="1:10" ht="42" customHeight="1">
      <c r="A8" s="58" t="s">
        <v>60</v>
      </c>
      <c r="B8" s="59"/>
      <c r="C8" s="10">
        <v>310160221</v>
      </c>
      <c r="D8" s="11">
        <f t="shared" ref="D8" si="3">IF(C8=0,"_",IF(C$10=0,"_ ",ROUND(C8/C$10*100,2)))</f>
        <v>61.53</v>
      </c>
      <c r="E8" s="10">
        <v>302251528</v>
      </c>
      <c r="F8" s="11">
        <f t="shared" si="0"/>
        <v>62.21</v>
      </c>
      <c r="G8" s="10">
        <f t="shared" si="1"/>
        <v>7908693</v>
      </c>
      <c r="H8" s="17">
        <f t="shared" si="2"/>
        <v>2.62</v>
      </c>
      <c r="J8" s="43"/>
    </row>
    <row r="9" spans="1:10" ht="42" customHeight="1">
      <c r="A9" s="60" t="s">
        <v>25</v>
      </c>
      <c r="B9" s="61"/>
      <c r="C9" s="35">
        <v>32001</v>
      </c>
      <c r="D9" s="11">
        <f>IF(C9=0,"_",IF(C$10=0,"_ ",ROUND(C9/C$10*100,2)))-0.01</f>
        <v>0</v>
      </c>
      <c r="E9" s="35">
        <v>36022</v>
      </c>
      <c r="F9" s="11">
        <f>IF(E9=0,"_",IF(E$10=0,"_ ",ROUND(E9/E$10*100,2)))</f>
        <v>0.01</v>
      </c>
      <c r="G9" s="10">
        <f>C9-E9</f>
        <v>-4021</v>
      </c>
      <c r="H9" s="28">
        <f>IF(E9=0,"_",ROUND(G9/E9*100,2))</f>
        <v>-11.16</v>
      </c>
      <c r="J9" s="43"/>
    </row>
    <row r="10" spans="1:10" ht="42" customHeight="1">
      <c r="A10" s="54" t="s">
        <v>26</v>
      </c>
      <c r="B10" s="55"/>
      <c r="C10" s="13">
        <f>SUM(C6:C9)</f>
        <v>504097415</v>
      </c>
      <c r="D10" s="14">
        <f>IF(C10=0,"_",IF(C$10=0,"_ ",ROUND(C10/C$10*100,2)))</f>
        <v>100</v>
      </c>
      <c r="E10" s="13">
        <f>SUM(E6:E9)</f>
        <v>485818772</v>
      </c>
      <c r="F10" s="14">
        <f>IF(E10=0,"_",IF(E$10=0,"_ ",ROUND(E10/E$10*100,2)))</f>
        <v>100</v>
      </c>
      <c r="G10" s="13">
        <f>C10-E10</f>
        <v>18278643</v>
      </c>
      <c r="H10" s="8">
        <f>IF(E10=0,"_",ROUND(G10/E10*100,2))</f>
        <v>3.76</v>
      </c>
    </row>
    <row r="11" spans="1:10" s="9" customFormat="1" ht="18" customHeight="1">
      <c r="A11" s="62" t="s">
        <v>61</v>
      </c>
      <c r="B11" s="62"/>
      <c r="C11" s="62"/>
      <c r="D11" s="62"/>
      <c r="E11" s="62"/>
      <c r="F11" s="62"/>
      <c r="G11" s="62"/>
      <c r="H11" s="62"/>
      <c r="I11" s="40"/>
    </row>
    <row r="12" spans="1:10">
      <c r="A12" s="44" t="s">
        <v>35</v>
      </c>
      <c r="B12" s="44"/>
      <c r="C12" s="44"/>
      <c r="D12" s="44"/>
      <c r="E12" s="44"/>
      <c r="F12" s="44"/>
      <c r="G12" s="44"/>
      <c r="H12" s="44"/>
    </row>
    <row r="13" spans="1:10">
      <c r="A13" s="44" t="s">
        <v>36</v>
      </c>
      <c r="B13" s="44"/>
      <c r="C13" s="44"/>
      <c r="D13" s="44"/>
      <c r="E13" s="44"/>
      <c r="F13" s="44"/>
      <c r="G13" s="44"/>
      <c r="H13" s="44"/>
    </row>
    <row r="14" spans="1:10">
      <c r="A14" s="44" t="s">
        <v>62</v>
      </c>
      <c r="B14" s="44"/>
      <c r="C14" s="44"/>
      <c r="D14" s="44"/>
      <c r="E14" s="44"/>
      <c r="F14" s="44"/>
      <c r="G14" s="44"/>
      <c r="H14" s="44"/>
    </row>
  </sheetData>
  <mergeCells count="16">
    <mergeCell ref="A14:H14"/>
    <mergeCell ref="A3:H3"/>
    <mergeCell ref="A1:H1"/>
    <mergeCell ref="A2:H2"/>
    <mergeCell ref="A4:B5"/>
    <mergeCell ref="C4:D4"/>
    <mergeCell ref="E4:F4"/>
    <mergeCell ref="G4:H4"/>
    <mergeCell ref="A13:H13"/>
    <mergeCell ref="A6:B6"/>
    <mergeCell ref="A7:B7"/>
    <mergeCell ref="A8:B8"/>
    <mergeCell ref="A9:B9"/>
    <mergeCell ref="A12:H12"/>
    <mergeCell ref="A10:B10"/>
    <mergeCell ref="A11:H11"/>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D9:D10 E1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Normal="100" workbookViewId="0">
      <selection activeCell="E16" sqref="E16"/>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46" t="s">
        <v>19</v>
      </c>
      <c r="B1" s="46"/>
      <c r="C1" s="46"/>
      <c r="D1" s="46"/>
      <c r="E1" s="46"/>
      <c r="F1" s="46"/>
      <c r="G1" s="46"/>
      <c r="H1" s="46"/>
    </row>
    <row r="2" spans="1:9" ht="24" customHeight="1">
      <c r="A2" s="63"/>
      <c r="B2" s="63"/>
      <c r="C2" s="63"/>
      <c r="D2" s="63"/>
      <c r="E2" s="63"/>
      <c r="F2" s="63"/>
      <c r="G2" s="63"/>
      <c r="H2" s="63"/>
    </row>
    <row r="3" spans="1:9" ht="24" customHeight="1">
      <c r="G3" s="2"/>
      <c r="H3" s="2" t="s">
        <v>16</v>
      </c>
    </row>
    <row r="4" spans="1:9" ht="27" customHeight="1">
      <c r="A4" s="48" t="s">
        <v>21</v>
      </c>
      <c r="B4" s="49"/>
      <c r="C4" s="52" t="str">
        <f>'[1]1.直接期限部門別'!C4:D4</f>
        <v>110.6.30</v>
      </c>
      <c r="D4" s="53"/>
      <c r="E4" s="52" t="str">
        <f>'[1]1.直接期限部門別'!E4:F4</f>
        <v>110.3.31</v>
      </c>
      <c r="F4" s="53"/>
      <c r="G4" s="54" t="s">
        <v>1</v>
      </c>
      <c r="H4" s="55"/>
    </row>
    <row r="5" spans="1:9" ht="27" customHeight="1">
      <c r="A5" s="50"/>
      <c r="B5" s="51"/>
      <c r="C5" s="36" t="s">
        <v>2</v>
      </c>
      <c r="D5" s="37" t="s">
        <v>15</v>
      </c>
      <c r="E5" s="36" t="s">
        <v>2</v>
      </c>
      <c r="F5" s="37" t="s">
        <v>15</v>
      </c>
      <c r="G5" s="16" t="s">
        <v>2</v>
      </c>
      <c r="H5" s="42" t="s">
        <v>22</v>
      </c>
    </row>
    <row r="6" spans="1:9" ht="42" customHeight="1">
      <c r="A6" s="56" t="s">
        <v>12</v>
      </c>
      <c r="B6" s="57"/>
      <c r="C6" s="10">
        <v>135637799</v>
      </c>
      <c r="D6" s="11">
        <f>IF(C6=0,"_",IF(C$10=0,"_",ROUND(C6/C$10 * 100,2)))</f>
        <v>28.06</v>
      </c>
      <c r="E6" s="10">
        <v>135550577</v>
      </c>
      <c r="F6" s="11">
        <f>IF(E6=0,"_",IF(E$10=0,"_",ROUND(E6/E$10 * 100,2)))</f>
        <v>28.98</v>
      </c>
      <c r="G6" s="12">
        <f>C6-E6</f>
        <v>87222</v>
      </c>
      <c r="H6" s="18">
        <f>IF(E6=0,"_",ROUND(G6/E6 * 100,2))</f>
        <v>0.06</v>
      </c>
    </row>
    <row r="7" spans="1:9" ht="42" customHeight="1">
      <c r="A7" s="58" t="s">
        <v>13</v>
      </c>
      <c r="B7" s="59"/>
      <c r="C7" s="10">
        <v>62439414</v>
      </c>
      <c r="D7" s="11">
        <f t="shared" ref="D7:D8" si="0">IF(C7=0,"_",IF(C$10=0,"_",ROUND(C7/C$10 * 100,2)))</f>
        <v>12.92</v>
      </c>
      <c r="E7" s="10">
        <v>54998039</v>
      </c>
      <c r="F7" s="11">
        <f t="shared" ref="F7:F8" si="1">IF(E7=0,"_",IF(E$10=0,"_",ROUND(E7/E$10 * 100,2)))</f>
        <v>11.76</v>
      </c>
      <c r="G7" s="10">
        <f t="shared" ref="G7:G10" si="2">C7-E7</f>
        <v>7441375</v>
      </c>
      <c r="H7" s="17">
        <f t="shared" ref="H7:H10" si="3">IF(E7=0,"_",ROUND(G7/E7 * 100,2))</f>
        <v>13.53</v>
      </c>
    </row>
    <row r="8" spans="1:9" ht="42" customHeight="1">
      <c r="A8" s="58" t="s">
        <v>14</v>
      </c>
      <c r="B8" s="59"/>
      <c r="C8" s="10">
        <v>285269911</v>
      </c>
      <c r="D8" s="11">
        <f t="shared" si="0"/>
        <v>59.02</v>
      </c>
      <c r="E8" s="10">
        <v>277116217</v>
      </c>
      <c r="F8" s="11">
        <f t="shared" si="1"/>
        <v>59.26</v>
      </c>
      <c r="G8" s="10">
        <f t="shared" si="2"/>
        <v>8153694</v>
      </c>
      <c r="H8" s="17">
        <f t="shared" si="3"/>
        <v>2.94</v>
      </c>
    </row>
    <row r="9" spans="1:9" ht="42" customHeight="1">
      <c r="A9" s="60" t="s">
        <v>7</v>
      </c>
      <c r="B9" s="61"/>
      <c r="C9" s="10">
        <v>0</v>
      </c>
      <c r="D9" s="11" t="str">
        <f>IF(C9=0,"0.00",IF(C$10=0,"_",ROUND(C9/C$10 * 100,2)))</f>
        <v>0.00</v>
      </c>
      <c r="E9" s="10">
        <v>0</v>
      </c>
      <c r="F9" s="11" t="str">
        <f>IF(E9=0,"0.00",IF(E$10=0,"_",ROUND(E9/E$10 * 100,2)))</f>
        <v>0.00</v>
      </c>
      <c r="G9" s="10">
        <f t="shared" si="2"/>
        <v>0</v>
      </c>
      <c r="H9" s="17" t="str">
        <f>IF(E9=0,"-",ROUND(G9/E9 * 100,2))</f>
        <v>-</v>
      </c>
    </row>
    <row r="10" spans="1:9" ht="42" customHeight="1">
      <c r="A10" s="54" t="s">
        <v>26</v>
      </c>
      <c r="B10" s="55"/>
      <c r="C10" s="13">
        <f>SUM(C6:C9)</f>
        <v>483347124</v>
      </c>
      <c r="D10" s="14">
        <f>IF(C10=0,"_",IF(C$10=0,"_",ROUND(C10/C$10 * 100,2)))</f>
        <v>100</v>
      </c>
      <c r="E10" s="13">
        <f>SUM(E6:E9)</f>
        <v>467664833</v>
      </c>
      <c r="F10" s="14">
        <f>IF(E10=0,"_",IF(E$10=0,"_",ROUND(E10/E$10 * 100,2)))</f>
        <v>100</v>
      </c>
      <c r="G10" s="13">
        <f t="shared" si="2"/>
        <v>15682291</v>
      </c>
      <c r="H10" s="8">
        <f t="shared" si="3"/>
        <v>3.35</v>
      </c>
    </row>
    <row r="11" spans="1:9" s="9" customFormat="1" ht="18" customHeight="1">
      <c r="A11" s="62" t="s">
        <v>27</v>
      </c>
      <c r="B11" s="62"/>
      <c r="C11" s="62"/>
      <c r="D11" s="62"/>
      <c r="E11" s="62"/>
      <c r="F11" s="62"/>
      <c r="G11" s="62"/>
      <c r="H11" s="62"/>
      <c r="I11" s="29"/>
    </row>
    <row r="12" spans="1:9" s="9" customFormat="1" ht="18" customHeight="1">
      <c r="A12" s="44" t="s">
        <v>20</v>
      </c>
      <c r="B12" s="44"/>
      <c r="C12" s="44"/>
      <c r="D12" s="44"/>
      <c r="E12" s="44"/>
      <c r="F12" s="44"/>
      <c r="G12" s="44"/>
      <c r="H12" s="44"/>
      <c r="I12" s="39"/>
    </row>
    <row r="13" spans="1:9">
      <c r="A13" s="44" t="s">
        <v>63</v>
      </c>
      <c r="B13" s="44"/>
      <c r="C13" s="44"/>
      <c r="D13" s="44"/>
      <c r="E13" s="44"/>
      <c r="F13" s="44"/>
      <c r="G13" s="44"/>
      <c r="H13" s="44"/>
    </row>
  </sheetData>
  <mergeCells count="14">
    <mergeCell ref="A13:H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ignoredErrors>
    <ignoredError sqref="D9:H1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selection activeCell="J36" sqref="J36"/>
    </sheetView>
  </sheetViews>
  <sheetFormatPr defaultColWidth="9" defaultRowHeight="16.2"/>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8" width="9" style="1"/>
    <col min="9" max="9" width="16.109375" style="1" customWidth="1"/>
    <col min="10" max="10" width="9" style="1"/>
    <col min="11" max="11" width="16.77734375" style="1" customWidth="1"/>
    <col min="12" max="16384" width="9" style="1"/>
  </cols>
  <sheetData>
    <row r="1" spans="1:9" ht="39" customHeight="1">
      <c r="A1" s="46" t="s">
        <v>17</v>
      </c>
      <c r="B1" s="46"/>
      <c r="C1" s="46"/>
      <c r="D1" s="46"/>
      <c r="E1" s="46"/>
      <c r="F1" s="46"/>
    </row>
    <row r="2" spans="1:9" ht="24" customHeight="1">
      <c r="A2" s="63" t="s">
        <v>64</v>
      </c>
      <c r="B2" s="63"/>
      <c r="C2" s="63"/>
      <c r="D2" s="63"/>
      <c r="E2" s="63"/>
      <c r="F2" s="63"/>
    </row>
    <row r="3" spans="1:9" ht="24" customHeight="1">
      <c r="E3" s="45" t="s">
        <v>16</v>
      </c>
      <c r="F3" s="77"/>
    </row>
    <row r="4" spans="1:9" ht="19.5" customHeight="1">
      <c r="A4" s="48" t="s">
        <v>0</v>
      </c>
      <c r="B4" s="78"/>
      <c r="C4" s="54" t="s">
        <v>28</v>
      </c>
      <c r="D4" s="66"/>
      <c r="E4" s="54" t="s">
        <v>29</v>
      </c>
      <c r="F4" s="66"/>
    </row>
    <row r="5" spans="1:9" ht="19.5" customHeight="1">
      <c r="A5" s="50"/>
      <c r="B5" s="79"/>
      <c r="C5" s="16" t="s">
        <v>30</v>
      </c>
      <c r="D5" s="38" t="s">
        <v>31</v>
      </c>
      <c r="E5" s="16" t="s">
        <v>30</v>
      </c>
      <c r="F5" s="38" t="s">
        <v>31</v>
      </c>
    </row>
    <row r="6" spans="1:9" s="19" customFormat="1" ht="15" customHeight="1">
      <c r="A6" s="69" t="s">
        <v>3</v>
      </c>
      <c r="B6" s="72" t="s">
        <v>32</v>
      </c>
      <c r="C6" s="73">
        <v>265566109</v>
      </c>
      <c r="D6" s="74">
        <f>IF(C6=0,"_",IF(C$28=0,"_",ROUND(C6/C$28*100,2)))</f>
        <v>52.68</v>
      </c>
      <c r="E6" s="73">
        <v>258989491</v>
      </c>
      <c r="F6" s="74">
        <f>IF(E6=0,"_",IF(E$28=0,"_",ROUND(E6/E$28*100,2)))</f>
        <v>53.58</v>
      </c>
      <c r="H6" s="30"/>
      <c r="I6" s="30"/>
    </row>
    <row r="7" spans="1:9" s="19" customFormat="1" ht="15" customHeight="1">
      <c r="A7" s="70"/>
      <c r="B7" s="67"/>
      <c r="C7" s="68"/>
      <c r="D7" s="64"/>
      <c r="E7" s="68"/>
      <c r="F7" s="64"/>
      <c r="H7" s="30"/>
      <c r="I7" s="30"/>
    </row>
    <row r="8" spans="1:9" s="19" customFormat="1" ht="15" customHeight="1">
      <c r="A8" s="70"/>
      <c r="B8" s="67" t="s">
        <v>4</v>
      </c>
      <c r="C8" s="68">
        <v>96556350</v>
      </c>
      <c r="D8" s="64">
        <f>IF(C8=0,"_",IF(C$28=0,"_",ROUND(C8/C$28*100,2)))+0.01</f>
        <v>19.16</v>
      </c>
      <c r="E8" s="68">
        <v>68203624</v>
      </c>
      <c r="F8" s="64">
        <f>IF(E8=0,"_",IF(E$28=0,"_",ROUND(E8/E$28*100,2)))</f>
        <v>14.11</v>
      </c>
      <c r="H8" s="30"/>
      <c r="I8" s="30"/>
    </row>
    <row r="9" spans="1:9" s="19" customFormat="1" ht="15" customHeight="1">
      <c r="A9" s="70"/>
      <c r="B9" s="67"/>
      <c r="C9" s="68"/>
      <c r="D9" s="64"/>
      <c r="E9" s="68"/>
      <c r="F9" s="64"/>
      <c r="H9" s="30"/>
      <c r="I9" s="30"/>
    </row>
    <row r="10" spans="1:9" s="19" customFormat="1" ht="15" customHeight="1">
      <c r="A10" s="70"/>
      <c r="B10" s="67" t="s">
        <v>5</v>
      </c>
      <c r="C10" s="68">
        <v>138123379</v>
      </c>
      <c r="D10" s="64">
        <f t="shared" ref="D10" si="0">IF(C10=0,"_",IF(C$28=0,"_",ROUND(C10/C$28*100,2)))</f>
        <v>27.4</v>
      </c>
      <c r="E10" s="68">
        <v>152164516</v>
      </c>
      <c r="F10" s="64">
        <f>IF(E10=0,"_",IF(E$28=0,"_",ROUND(E10/E$28*100,2)))</f>
        <v>31.48</v>
      </c>
      <c r="H10" s="30"/>
      <c r="I10" s="30"/>
    </row>
    <row r="11" spans="1:9" s="19" customFormat="1" ht="15" customHeight="1">
      <c r="A11" s="70"/>
      <c r="B11" s="67"/>
      <c r="C11" s="68"/>
      <c r="D11" s="64"/>
      <c r="E11" s="68"/>
      <c r="F11" s="64"/>
      <c r="H11" s="30"/>
      <c r="I11" s="30"/>
    </row>
    <row r="12" spans="1:9" s="19" customFormat="1" ht="15" customHeight="1">
      <c r="A12" s="70"/>
      <c r="B12" s="67" t="s">
        <v>6</v>
      </c>
      <c r="C12" s="68">
        <v>3851577</v>
      </c>
      <c r="D12" s="64">
        <f>IF(C12=0,"_",IF(C$28=0,"_",ROUND(C12/C$28*100,2)))</f>
        <v>0.76</v>
      </c>
      <c r="E12" s="68">
        <v>3989493</v>
      </c>
      <c r="F12" s="64">
        <f t="shared" ref="F12" si="1">IF(E12=0,"_",IF(E$28=0,"_",ROUND(E12/E$28*100,2)))</f>
        <v>0.83</v>
      </c>
      <c r="H12" s="30"/>
      <c r="I12" s="30"/>
    </row>
    <row r="13" spans="1:9" s="19" customFormat="1" ht="15" customHeight="1">
      <c r="A13" s="70"/>
      <c r="B13" s="67"/>
      <c r="C13" s="68"/>
      <c r="D13" s="64"/>
      <c r="E13" s="68"/>
      <c r="F13" s="64"/>
      <c r="H13" s="30"/>
      <c r="I13" s="30"/>
    </row>
    <row r="14" spans="1:9" s="19" customFormat="1" ht="15" customHeight="1">
      <c r="A14" s="70"/>
      <c r="B14" s="67" t="s">
        <v>7</v>
      </c>
      <c r="C14" s="68">
        <v>0</v>
      </c>
      <c r="D14" s="64" t="str">
        <f>IF(C14=0,"0.00",IF(C$28=0,"_",ROUND(C14/C$28 * 100,2)))</f>
        <v>0.00</v>
      </c>
      <c r="E14" s="68">
        <v>0</v>
      </c>
      <c r="F14" s="64" t="str">
        <f>IF(E14=0,"0.00",IF(E$28=0,"_",ROUND(E14/E$28 * 100,2)))</f>
        <v>0.00</v>
      </c>
      <c r="H14" s="30"/>
      <c r="I14" s="30"/>
    </row>
    <row r="15" spans="1:9" s="19" customFormat="1" ht="15" customHeight="1">
      <c r="A15" s="71"/>
      <c r="B15" s="75"/>
      <c r="C15" s="76"/>
      <c r="D15" s="65"/>
      <c r="E15" s="76"/>
      <c r="F15" s="65"/>
      <c r="H15" s="30"/>
      <c r="I15" s="30"/>
    </row>
    <row r="16" spans="1:9" s="19" customFormat="1" ht="15" customHeight="1">
      <c r="A16" s="69" t="s">
        <v>33</v>
      </c>
      <c r="B16" s="72" t="s">
        <v>8</v>
      </c>
      <c r="C16" s="73">
        <v>89992834</v>
      </c>
      <c r="D16" s="74">
        <f>IF(C16=0,"_",IF(C$28=0,"_",ROUND(C16/C$28*100,2)))</f>
        <v>17.850000000000001</v>
      </c>
      <c r="E16" s="73">
        <v>87587923</v>
      </c>
      <c r="F16" s="74">
        <f>IF(E16=0,"_",IF(E$28=0,"_",ROUND(E16/E$28*100,2)))</f>
        <v>18.12</v>
      </c>
      <c r="H16" s="30"/>
      <c r="I16" s="30"/>
    </row>
    <row r="17" spans="1:11" s="19" customFormat="1" ht="15" customHeight="1">
      <c r="A17" s="70"/>
      <c r="B17" s="67"/>
      <c r="C17" s="68"/>
      <c r="D17" s="64"/>
      <c r="E17" s="68"/>
      <c r="F17" s="64"/>
      <c r="H17" s="30"/>
      <c r="I17" s="30"/>
    </row>
    <row r="18" spans="1:11" s="19" customFormat="1" ht="15" customHeight="1">
      <c r="A18" s="70"/>
      <c r="B18" s="67" t="s">
        <v>11</v>
      </c>
      <c r="C18" s="68">
        <v>232916142</v>
      </c>
      <c r="D18" s="64">
        <f>IF(C18=0,"_",IF(C$28=0,"_",ROUND(C18/C$28*100,2)))+0.01</f>
        <v>46.21</v>
      </c>
      <c r="E18" s="68">
        <v>228555793</v>
      </c>
      <c r="F18" s="64">
        <f>IF(E18=0,"_",IF(E$28=0,"_",ROUND(E18/E$28*100,2)))</f>
        <v>47.29</v>
      </c>
      <c r="H18" s="30"/>
      <c r="I18" s="30"/>
    </row>
    <row r="19" spans="1:11" s="19" customFormat="1" ht="15" customHeight="1">
      <c r="A19" s="70"/>
      <c r="B19" s="67"/>
      <c r="C19" s="68"/>
      <c r="D19" s="64"/>
      <c r="E19" s="68"/>
      <c r="F19" s="64"/>
      <c r="H19" s="30"/>
      <c r="I19" s="30"/>
    </row>
    <row r="20" spans="1:11" s="19" customFormat="1" ht="15" customHeight="1">
      <c r="A20" s="70"/>
      <c r="B20" s="67" t="s">
        <v>9</v>
      </c>
      <c r="C20" s="68">
        <v>160778828</v>
      </c>
      <c r="D20" s="64">
        <f t="shared" ref="D20:D24" si="2">IF(C20=0,"_",IF(C$28=0,"_",ROUND(C20/C$28*100,2)))</f>
        <v>31.89</v>
      </c>
      <c r="E20" s="68">
        <v>147425817</v>
      </c>
      <c r="F20" s="64">
        <f t="shared" ref="F20" si="3">IF(E20=0,"_",IF(E$28=0,"_",ROUND(E20/E$28*100,2)))</f>
        <v>30.5</v>
      </c>
      <c r="H20" s="30"/>
      <c r="I20" s="30"/>
    </row>
    <row r="21" spans="1:11" s="19" customFormat="1" ht="15" customHeight="1">
      <c r="A21" s="70"/>
      <c r="B21" s="67"/>
      <c r="C21" s="68"/>
      <c r="D21" s="64"/>
      <c r="E21" s="68"/>
      <c r="F21" s="64"/>
      <c r="H21" s="30"/>
      <c r="I21" s="30"/>
    </row>
    <row r="22" spans="1:11" s="19" customFormat="1" ht="15" customHeight="1">
      <c r="A22" s="70"/>
      <c r="B22" s="67" t="s">
        <v>10</v>
      </c>
      <c r="C22" s="68">
        <v>16558034</v>
      </c>
      <c r="D22" s="64">
        <f>IF(C22=0,"_",IF(C$28=0,"_",ROUND(C22/C$28*100,2)))+0.01</f>
        <v>3.2899999999999996</v>
      </c>
      <c r="E22" s="68">
        <v>15788098</v>
      </c>
      <c r="F22" s="64">
        <f>IF(E22=0,"_",IF(E$28=0,"_",ROUND(E22/E$28*100,2)))</f>
        <v>3.27</v>
      </c>
      <c r="H22" s="30"/>
      <c r="I22" s="30"/>
    </row>
    <row r="23" spans="1:11" s="19" customFormat="1" ht="15" customHeight="1">
      <c r="A23" s="70"/>
      <c r="B23" s="67"/>
      <c r="C23" s="68"/>
      <c r="D23" s="64"/>
      <c r="E23" s="68"/>
      <c r="F23" s="64"/>
      <c r="H23" s="30"/>
      <c r="I23" s="30"/>
    </row>
    <row r="24" spans="1:11" s="19" customFormat="1" ht="15" customHeight="1">
      <c r="A24" s="70"/>
      <c r="B24" s="67" t="s">
        <v>6</v>
      </c>
      <c r="C24" s="68">
        <v>3851577</v>
      </c>
      <c r="D24" s="64">
        <f t="shared" si="2"/>
        <v>0.76</v>
      </c>
      <c r="E24" s="68">
        <v>3989493</v>
      </c>
      <c r="F24" s="64">
        <f>IF(E24=0,"_",IF(E$28=0,"_",ROUND(E24/E$28*100,2)))-0.01</f>
        <v>0.82</v>
      </c>
      <c r="H24" s="30"/>
      <c r="I24" s="30"/>
    </row>
    <row r="25" spans="1:11" s="19" customFormat="1" ht="15" customHeight="1">
      <c r="A25" s="70"/>
      <c r="B25" s="67"/>
      <c r="C25" s="68"/>
      <c r="D25" s="64"/>
      <c r="E25" s="68"/>
      <c r="F25" s="64"/>
      <c r="H25" s="30"/>
      <c r="I25" s="30"/>
    </row>
    <row r="26" spans="1:11" s="19" customFormat="1" ht="15" customHeight="1">
      <c r="A26" s="70"/>
      <c r="B26" s="67" t="s">
        <v>7</v>
      </c>
      <c r="C26" s="68">
        <v>0</v>
      </c>
      <c r="D26" s="64" t="str">
        <f>IF(C26=0,"0.00",IF(C$28=0,"_",ROUND(C26/C$28 * 100,2)))</f>
        <v>0.00</v>
      </c>
      <c r="E26" s="68">
        <v>0</v>
      </c>
      <c r="F26" s="64" t="str">
        <f>IF(E26=0,"0.00",IF(E$28=0,"_",ROUND(E26/E$28 * 100,2)))</f>
        <v>0.00</v>
      </c>
      <c r="H26" s="30"/>
      <c r="K26" s="1"/>
    </row>
    <row r="27" spans="1:11" s="19" customFormat="1" ht="15" customHeight="1">
      <c r="A27" s="71"/>
      <c r="B27" s="75"/>
      <c r="C27" s="76"/>
      <c r="D27" s="65"/>
      <c r="E27" s="76"/>
      <c r="F27" s="65"/>
      <c r="K27" s="1"/>
    </row>
    <row r="28" spans="1:11" ht="30" customHeight="1">
      <c r="A28" s="54" t="s">
        <v>34</v>
      </c>
      <c r="B28" s="66"/>
      <c r="C28" s="7">
        <f>SUM(C16:C26)</f>
        <v>504097415</v>
      </c>
      <c r="D28" s="8">
        <f>IF(C$28=0,"_",ROUND(C28/C$28*100,2))</f>
        <v>100</v>
      </c>
      <c r="E28" s="7">
        <f>SUM(E16:E26)</f>
        <v>483347124</v>
      </c>
      <c r="F28" s="8">
        <f>IF(E$28=0,"_",ROUND(E28/E$28*100,2))</f>
        <v>100</v>
      </c>
    </row>
    <row r="29" spans="1:11" ht="18" customHeight="1">
      <c r="A29" s="9"/>
    </row>
  </sheetData>
  <mergeCells count="64">
    <mergeCell ref="A1:F1"/>
    <mergeCell ref="A2:F2"/>
    <mergeCell ref="E3:F3"/>
    <mergeCell ref="A4:B5"/>
    <mergeCell ref="C4:D4"/>
    <mergeCell ref="E4:F4"/>
    <mergeCell ref="F6:F7"/>
    <mergeCell ref="B8:B9"/>
    <mergeCell ref="C8:C9"/>
    <mergeCell ref="D8:D9"/>
    <mergeCell ref="E8:E9"/>
    <mergeCell ref="F8:F9"/>
    <mergeCell ref="A6:A15"/>
    <mergeCell ref="B6:B7"/>
    <mergeCell ref="C6:C7"/>
    <mergeCell ref="D6:D7"/>
    <mergeCell ref="E6:E7"/>
    <mergeCell ref="B10:B11"/>
    <mergeCell ref="C10:C11"/>
    <mergeCell ref="D10:D11"/>
    <mergeCell ref="E10:E11"/>
    <mergeCell ref="F10:F11"/>
    <mergeCell ref="B14:B15"/>
    <mergeCell ref="C14:C15"/>
    <mergeCell ref="D14:D15"/>
    <mergeCell ref="E14:E15"/>
    <mergeCell ref="F14:F15"/>
    <mergeCell ref="B12:B13"/>
    <mergeCell ref="C12:C13"/>
    <mergeCell ref="D12:D13"/>
    <mergeCell ref="E12:E13"/>
    <mergeCell ref="F12:F13"/>
    <mergeCell ref="F16:F17"/>
    <mergeCell ref="B18:B19"/>
    <mergeCell ref="C18:C19"/>
    <mergeCell ref="D18:D19"/>
    <mergeCell ref="E18:E19"/>
    <mergeCell ref="F18:F19"/>
    <mergeCell ref="B20:B21"/>
    <mergeCell ref="C20:C21"/>
    <mergeCell ref="D20:D21"/>
    <mergeCell ref="E20:E21"/>
    <mergeCell ref="F20:F21"/>
    <mergeCell ref="B24:B25"/>
    <mergeCell ref="C24:C25"/>
    <mergeCell ref="D24:D25"/>
    <mergeCell ref="E24:E25"/>
    <mergeCell ref="F24:F25"/>
    <mergeCell ref="F26:F27"/>
    <mergeCell ref="A28:B28"/>
    <mergeCell ref="B22:B23"/>
    <mergeCell ref="C22:C23"/>
    <mergeCell ref="D22:D23"/>
    <mergeCell ref="E22:E23"/>
    <mergeCell ref="A16:A27"/>
    <mergeCell ref="B16:B17"/>
    <mergeCell ref="C16:C17"/>
    <mergeCell ref="D16:D17"/>
    <mergeCell ref="E16:E17"/>
    <mergeCell ref="B26:B27"/>
    <mergeCell ref="C26:C27"/>
    <mergeCell ref="D26:D27"/>
    <mergeCell ref="E26:E27"/>
    <mergeCell ref="F22:F23"/>
  </mergeCells>
  <phoneticPr fontId="1" type="noConversion"/>
  <printOptions horizontalCentered="1"/>
  <pageMargins left="0.78740157480314965" right="0.78740157480314965" top="0.78740157480314965" bottom="0.59055118110236227" header="0" footer="0"/>
  <pageSetup paperSize="9" scale="96" orientation="landscape" r:id="rId1"/>
  <headerFooter alignWithMargins="0"/>
  <ignoredErrors>
    <ignoredError sqref="D8:F27" formula="1"/>
    <ignoredError sqref="D28:F28" formula="1" formulaRange="1"/>
    <ignoredError sqref="C2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topLeftCell="A13" zoomScaleNormal="100" zoomScaleSheetLayoutView="80" workbookViewId="0">
      <selection activeCell="L22" sqref="L22"/>
    </sheetView>
  </sheetViews>
  <sheetFormatPr defaultColWidth="9" defaultRowHeight="16.2"/>
  <cols>
    <col min="1" max="1" width="41.88671875" style="31" customWidth="1"/>
    <col min="2" max="2" width="8.6640625" style="31" customWidth="1"/>
    <col min="3" max="4" width="18.6640625" style="31" customWidth="1"/>
    <col min="5" max="5" width="8.6640625" style="31" customWidth="1"/>
    <col min="6" max="7" width="18.6640625" style="31" customWidth="1"/>
    <col min="8" max="16384" width="9" style="31"/>
  </cols>
  <sheetData>
    <row r="1" spans="1:8" s="9" customFormat="1" ht="39" customHeight="1">
      <c r="A1" s="85" t="s">
        <v>44</v>
      </c>
      <c r="B1" s="85"/>
      <c r="C1" s="85"/>
      <c r="D1" s="85"/>
      <c r="E1" s="85"/>
      <c r="F1" s="85"/>
      <c r="G1" s="85"/>
      <c r="H1" s="41"/>
    </row>
    <row r="2" spans="1:8" s="21" customFormat="1" ht="7.8" customHeight="1">
      <c r="A2" s="86"/>
      <c r="B2" s="86"/>
      <c r="C2" s="86"/>
      <c r="D2" s="86"/>
      <c r="E2" s="86"/>
      <c r="F2" s="86"/>
      <c r="G2" s="86"/>
      <c r="H2" s="20"/>
    </row>
    <row r="3" spans="1:8" s="21" customFormat="1" ht="24" customHeight="1">
      <c r="D3" s="22"/>
      <c r="G3" s="22" t="s">
        <v>37</v>
      </c>
    </row>
    <row r="4" spans="1:8" s="21" customFormat="1" ht="21" customHeight="1">
      <c r="A4" s="87" t="s">
        <v>46</v>
      </c>
      <c r="B4" s="52" t="s">
        <v>59</v>
      </c>
      <c r="C4" s="89"/>
      <c r="D4" s="90"/>
      <c r="E4" s="52" t="s">
        <v>58</v>
      </c>
      <c r="F4" s="89"/>
      <c r="G4" s="90"/>
    </row>
    <row r="5" spans="1:8" s="24" customFormat="1" ht="21" customHeight="1">
      <c r="A5" s="88"/>
      <c r="B5" s="16" t="s">
        <v>47</v>
      </c>
      <c r="C5" s="23" t="s">
        <v>38</v>
      </c>
      <c r="D5" s="23" t="s">
        <v>39</v>
      </c>
      <c r="E5" s="16" t="s">
        <v>47</v>
      </c>
      <c r="F5" s="23" t="s">
        <v>38</v>
      </c>
      <c r="G5" s="23" t="s">
        <v>39</v>
      </c>
    </row>
    <row r="6" spans="1:8" s="24" customFormat="1" ht="27.9" customHeight="1">
      <c r="A6" s="25" t="s">
        <v>49</v>
      </c>
      <c r="B6" s="26">
        <v>1</v>
      </c>
      <c r="C6" s="27">
        <v>113281787</v>
      </c>
      <c r="D6" s="27">
        <v>108829739</v>
      </c>
      <c r="E6" s="26">
        <v>1</v>
      </c>
      <c r="F6" s="27">
        <v>101552537</v>
      </c>
      <c r="G6" s="27">
        <v>99178191</v>
      </c>
    </row>
    <row r="7" spans="1:8" s="21" customFormat="1" ht="27.9" customHeight="1">
      <c r="A7" s="25" t="s">
        <v>50</v>
      </c>
      <c r="B7" s="26">
        <v>2</v>
      </c>
      <c r="C7" s="27">
        <v>56781997</v>
      </c>
      <c r="D7" s="27">
        <v>69700996</v>
      </c>
      <c r="E7" s="26">
        <v>2</v>
      </c>
      <c r="F7" s="27">
        <v>53502921</v>
      </c>
      <c r="G7" s="27">
        <v>68984655</v>
      </c>
    </row>
    <row r="8" spans="1:8" s="21" customFormat="1" ht="27.9" customHeight="1">
      <c r="A8" s="25" t="s">
        <v>51</v>
      </c>
      <c r="B8" s="26">
        <v>3</v>
      </c>
      <c r="C8" s="27">
        <v>44663077</v>
      </c>
      <c r="D8" s="27">
        <v>43845686</v>
      </c>
      <c r="E8" s="26">
        <v>3</v>
      </c>
      <c r="F8" s="27">
        <v>43069351</v>
      </c>
      <c r="G8" s="27">
        <v>42211889</v>
      </c>
    </row>
    <row r="9" spans="1:8" s="21" customFormat="1" ht="27.9" customHeight="1">
      <c r="A9" s="25" t="s">
        <v>53</v>
      </c>
      <c r="B9" s="26">
        <v>4</v>
      </c>
      <c r="C9" s="27">
        <v>35061150</v>
      </c>
      <c r="D9" s="27">
        <v>26167304</v>
      </c>
      <c r="E9" s="26">
        <v>4</v>
      </c>
      <c r="F9" s="27">
        <v>35371329</v>
      </c>
      <c r="G9" s="27">
        <v>25939680</v>
      </c>
    </row>
    <row r="10" spans="1:8" s="21" customFormat="1" ht="27.9" customHeight="1">
      <c r="A10" s="25" t="s">
        <v>52</v>
      </c>
      <c r="B10" s="26">
        <v>5</v>
      </c>
      <c r="C10" s="27">
        <v>33456347</v>
      </c>
      <c r="D10" s="27">
        <v>35750408</v>
      </c>
      <c r="E10" s="26">
        <v>5</v>
      </c>
      <c r="F10" s="27">
        <v>32115909</v>
      </c>
      <c r="G10" s="27">
        <v>34602439</v>
      </c>
    </row>
    <row r="11" spans="1:8" s="21" customFormat="1" ht="27.9" customHeight="1">
      <c r="A11" s="25" t="s">
        <v>54</v>
      </c>
      <c r="B11" s="26">
        <v>6</v>
      </c>
      <c r="C11" s="27">
        <v>25482232</v>
      </c>
      <c r="D11" s="27">
        <v>21101491</v>
      </c>
      <c r="E11" s="26">
        <v>6</v>
      </c>
      <c r="F11" s="27">
        <v>26264321</v>
      </c>
      <c r="G11" s="27">
        <v>21660784</v>
      </c>
    </row>
    <row r="12" spans="1:8" s="21" customFormat="1" ht="27.9" customHeight="1">
      <c r="A12" s="25" t="s">
        <v>55</v>
      </c>
      <c r="B12" s="26">
        <v>7</v>
      </c>
      <c r="C12" s="27">
        <v>20149044</v>
      </c>
      <c r="D12" s="27">
        <v>15790800</v>
      </c>
      <c r="E12" s="26">
        <v>7</v>
      </c>
      <c r="F12" s="27">
        <v>20106978</v>
      </c>
      <c r="G12" s="27">
        <v>15131881</v>
      </c>
    </row>
    <row r="13" spans="1:8" s="21" customFormat="1" ht="27.9" customHeight="1">
      <c r="A13" s="25" t="s">
        <v>57</v>
      </c>
      <c r="B13" s="26">
        <v>8</v>
      </c>
      <c r="C13" s="27">
        <v>15907683</v>
      </c>
      <c r="D13" s="27">
        <v>9804859</v>
      </c>
      <c r="E13" s="26">
        <v>8</v>
      </c>
      <c r="F13" s="27">
        <v>15948850</v>
      </c>
      <c r="G13" s="27">
        <v>9650978</v>
      </c>
    </row>
    <row r="14" spans="1:8" s="21" customFormat="1" ht="27.9" customHeight="1">
      <c r="A14" s="25" t="s">
        <v>56</v>
      </c>
      <c r="B14" s="26">
        <v>9</v>
      </c>
      <c r="C14" s="27">
        <v>13989440</v>
      </c>
      <c r="D14" s="27">
        <v>9634319</v>
      </c>
      <c r="E14" s="26">
        <v>9</v>
      </c>
      <c r="F14" s="27">
        <v>14525347</v>
      </c>
      <c r="G14" s="27">
        <v>9938183</v>
      </c>
    </row>
    <row r="15" spans="1:8" s="21" customFormat="1" ht="27.9" customHeight="1">
      <c r="A15" s="25" t="s">
        <v>65</v>
      </c>
      <c r="B15" s="26">
        <v>10</v>
      </c>
      <c r="C15" s="27">
        <v>13493310</v>
      </c>
      <c r="D15" s="27">
        <v>10949490</v>
      </c>
      <c r="E15" s="26">
        <v>10</v>
      </c>
      <c r="F15" s="27">
        <v>12261158</v>
      </c>
      <c r="G15" s="27">
        <v>9951527</v>
      </c>
    </row>
    <row r="16" spans="1:8" s="21" customFormat="1" ht="27.9" customHeight="1">
      <c r="A16" s="16" t="s">
        <v>48</v>
      </c>
      <c r="B16" s="23"/>
      <c r="C16" s="27">
        <f>SUM(C6:C15)</f>
        <v>372266067</v>
      </c>
      <c r="D16" s="27">
        <f>SUM(D6:D15)</f>
        <v>351575092</v>
      </c>
      <c r="E16" s="23"/>
      <c r="F16" s="27">
        <f>SUM(F6:F15)</f>
        <v>354718701</v>
      </c>
      <c r="G16" s="27">
        <f>SUM(G6:G15)</f>
        <v>337250207</v>
      </c>
    </row>
    <row r="17" spans="1:8" s="21" customFormat="1" ht="18" customHeight="1">
      <c r="A17" s="81" t="s">
        <v>41</v>
      </c>
      <c r="B17" s="82"/>
      <c r="C17" s="82"/>
      <c r="D17" s="82"/>
      <c r="E17" s="82"/>
      <c r="F17" s="82"/>
      <c r="G17" s="82"/>
    </row>
    <row r="18" spans="1:8" s="21" customFormat="1" ht="18" customHeight="1">
      <c r="A18" s="83" t="s">
        <v>40</v>
      </c>
      <c r="B18" s="84"/>
      <c r="C18" s="84"/>
      <c r="D18" s="84"/>
      <c r="E18" s="84"/>
      <c r="F18" s="84"/>
      <c r="G18" s="84"/>
    </row>
    <row r="19" spans="1:8" s="21" customFormat="1" ht="18" customHeight="1">
      <c r="A19" s="44" t="s">
        <v>42</v>
      </c>
      <c r="B19" s="84"/>
      <c r="C19" s="84"/>
      <c r="D19" s="84"/>
      <c r="E19" s="84"/>
      <c r="F19" s="84"/>
      <c r="G19" s="84"/>
    </row>
    <row r="20" spans="1:8" s="21" customFormat="1" ht="18" customHeight="1">
      <c r="A20" s="44" t="s">
        <v>43</v>
      </c>
      <c r="B20" s="84"/>
      <c r="C20" s="84"/>
      <c r="D20" s="84"/>
      <c r="E20" s="84"/>
      <c r="F20" s="84"/>
      <c r="G20" s="84"/>
    </row>
    <row r="21" spans="1:8" s="21" customFormat="1" ht="18" customHeight="1">
      <c r="A21" s="44" t="s">
        <v>45</v>
      </c>
      <c r="B21" s="84"/>
      <c r="C21" s="84"/>
      <c r="D21" s="84"/>
      <c r="E21" s="84"/>
      <c r="F21" s="84"/>
      <c r="G21" s="84"/>
    </row>
    <row r="22" spans="1:8" s="21" customFormat="1">
      <c r="A22" s="44" t="s">
        <v>66</v>
      </c>
      <c r="B22" s="84"/>
      <c r="C22" s="84"/>
      <c r="D22" s="84"/>
      <c r="E22" s="84"/>
      <c r="F22" s="84"/>
      <c r="G22" s="84"/>
    </row>
    <row r="23" spans="1:8" ht="19.95" customHeight="1">
      <c r="A23" s="80"/>
      <c r="B23" s="80"/>
      <c r="C23" s="80"/>
      <c r="D23" s="80"/>
      <c r="E23" s="80"/>
      <c r="F23" s="80"/>
    </row>
    <row r="24" spans="1:8" ht="19.95" customHeight="1"/>
    <row r="25" spans="1:8" ht="25.2" customHeight="1"/>
    <row r="26" spans="1:8" ht="93.6" customHeight="1"/>
    <row r="29" spans="1:8" ht="18">
      <c r="E29" s="32"/>
      <c r="F29" s="33"/>
      <c r="G29" s="33"/>
      <c r="H29" s="34"/>
    </row>
    <row r="30" spans="1:8">
      <c r="E30" s="34"/>
      <c r="F30" s="34"/>
      <c r="G30" s="34"/>
      <c r="H30" s="34"/>
    </row>
  </sheetData>
  <mergeCells count="12">
    <mergeCell ref="A1:G1"/>
    <mergeCell ref="A2:G2"/>
    <mergeCell ref="A4:A5"/>
    <mergeCell ref="B4:D4"/>
    <mergeCell ref="E4:G4"/>
    <mergeCell ref="A23:F23"/>
    <mergeCell ref="A17:G17"/>
    <mergeCell ref="A18:G18"/>
    <mergeCell ref="A19:G19"/>
    <mergeCell ref="A20:G20"/>
    <mergeCell ref="A21:G21"/>
    <mergeCell ref="A22:G22"/>
  </mergeCells>
  <phoneticPr fontId="1" type="noConversion"/>
  <pageMargins left="0.31496062992125984" right="0.31496062992125984" top="0.55118110236220474" bottom="0.55118110236220474" header="0.31496062992125984" footer="0.31496062992125984"/>
  <pageSetup paperSize="9" orientation="landscape" r:id="rId1"/>
  <rowBreaks count="1" manualBreakCount="1">
    <brk id="22" max="6" man="1"/>
  </rowBreaks>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 </vt:lpstr>
      <vt:lpstr>附表4</vt:lpstr>
      <vt:lpstr>附表1!Print_Area</vt:lpstr>
      <vt:lpstr>附表2!Print_Area</vt:lpstr>
      <vt:lpstr>'附表3 '!Print_Area</vt:lpstr>
      <vt:lpstr>附表4!Print_Area</vt:lpstr>
    </vt:vector>
  </TitlesOfParts>
  <Company>Central Bank Of 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凃欽智</cp:lastModifiedBy>
  <cp:lastPrinted>2021-09-14T01:35:18Z</cp:lastPrinted>
  <dcterms:created xsi:type="dcterms:W3CDTF">2005-01-04T07:49:27Z</dcterms:created>
  <dcterms:modified xsi:type="dcterms:W3CDTF">2021-09-14T01:35:47Z</dcterms:modified>
</cp:coreProperties>
</file>