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佳盈\新聞稿\11006\中央銀行110年6月25日發布新聞稿第116號()\"/>
    </mc:Choice>
  </mc:AlternateContent>
  <bookViews>
    <workbookView xWindow="-15" yWindow="75" windowWidth="20730" windowHeight="6210" tabRatio="900"/>
  </bookViews>
  <sheets>
    <sheet name="附表1" sheetId="8" r:id="rId1"/>
    <sheet name="附表2" sheetId="21" r:id="rId2"/>
    <sheet name="附表3" sheetId="7" r:id="rId3"/>
    <sheet name="附表4" sheetId="22" r:id="rId4"/>
  </sheets>
  <definedNames>
    <definedName name="_xlnm.Print_Area" localSheetId="0">附表1!$A$1:$H$13</definedName>
    <definedName name="_xlnm.Print_Area" localSheetId="1">附表2!$A$1:$I$12</definedName>
    <definedName name="_xlnm.Print_Area" localSheetId="2">附表3!$A$1:$F$17</definedName>
    <definedName name="_xlnm.Print_Area" localSheetId="3">附表4!$A$1:$G$21</definedName>
  </definedNames>
  <calcPr calcId="162913"/>
</workbook>
</file>

<file path=xl/calcChain.xml><?xml version="1.0" encoding="utf-8"?>
<calcChain xmlns="http://schemas.openxmlformats.org/spreadsheetml/2006/main">
  <c r="D7" i="8" l="1"/>
  <c r="D8" i="8"/>
  <c r="G16" i="22" l="1"/>
  <c r="D16" i="22"/>
  <c r="E4" i="21"/>
  <c r="C4" i="21"/>
  <c r="F16" i="22" l="1"/>
  <c r="C16" i="22"/>
  <c r="E17" i="7" l="1"/>
  <c r="F11" i="7" s="1"/>
  <c r="C17" i="7"/>
  <c r="F16" i="7"/>
  <c r="D16" i="7"/>
  <c r="F10" i="7"/>
  <c r="D10" i="7"/>
  <c r="E10" i="21"/>
  <c r="F8" i="21" s="1"/>
  <c r="C10" i="21"/>
  <c r="H9" i="21"/>
  <c r="G9" i="21"/>
  <c r="F9" i="21"/>
  <c r="D9" i="21"/>
  <c r="G8" i="21"/>
  <c r="H8" i="21" s="1"/>
  <c r="G7" i="21"/>
  <c r="H7" i="21" s="1"/>
  <c r="F7" i="21"/>
  <c r="G6" i="21"/>
  <c r="H6" i="21" s="1"/>
  <c r="D6" i="21"/>
  <c r="E10" i="8"/>
  <c r="F9" i="8" s="1"/>
  <c r="C10" i="8"/>
  <c r="G9" i="8"/>
  <c r="H9" i="8" s="1"/>
  <c r="G8" i="8"/>
  <c r="H8" i="8" s="1"/>
  <c r="G7" i="8"/>
  <c r="H7" i="8" s="1"/>
  <c r="G6" i="8"/>
  <c r="H6" i="8" s="1"/>
  <c r="D6" i="8"/>
  <c r="F8" i="7" l="1"/>
  <c r="F15" i="7"/>
  <c r="F12" i="7"/>
  <c r="F14" i="7"/>
  <c r="D17" i="7"/>
  <c r="D12" i="7"/>
  <c r="D9" i="7"/>
  <c r="D9" i="8"/>
  <c r="G10" i="21"/>
  <c r="F9" i="7"/>
  <c r="D15" i="7"/>
  <c r="D6" i="7"/>
  <c r="F6" i="7"/>
  <c r="D8" i="21"/>
  <c r="D10" i="21"/>
  <c r="D7" i="21"/>
  <c r="D10" i="8"/>
  <c r="H10" i="21"/>
  <c r="D8" i="7"/>
  <c r="D11" i="7"/>
  <c r="D14" i="7"/>
  <c r="D7" i="7"/>
  <c r="D13" i="7"/>
  <c r="F17" i="7"/>
  <c r="F7" i="7"/>
  <c r="F13" i="7"/>
  <c r="F6" i="21"/>
  <c r="F10" i="21"/>
  <c r="F8" i="8"/>
  <c r="F10" i="8"/>
  <c r="F7" i="8"/>
  <c r="G10" i="8"/>
  <c r="H10" i="8" s="1"/>
  <c r="F6" i="8"/>
</calcChain>
</file>

<file path=xl/sharedStrings.xml><?xml version="1.0" encoding="utf-8"?>
<sst xmlns="http://schemas.openxmlformats.org/spreadsheetml/2006/main" count="89" uniqueCount="65">
  <si>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</si>
  <si>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</si>
  <si>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</si>
  <si>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</si>
  <si>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</si>
  <si>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</si>
  <si>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</si>
  <si>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</si>
  <si>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</si>
  <si>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</si>
  <si>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</si>
  <si>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</si>
  <si>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</si>
  <si>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</si>
  <si>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</si>
  <si>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</si>
  <si>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</si>
  <si>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</si>
  <si>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</si>
  <si>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</si>
  <si>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 xml:space="preserve">        2. </t>
    </r>
    <r>
      <rPr>
        <sz val="12"/>
        <rFont val="標楷體"/>
        <family val="4"/>
        <charset val="136"/>
      </rPr>
      <t>本表包括本國銀行自有資產及信託資產之外國債權最終風險。</t>
    </r>
    <phoneticPr fontId="1" type="noConversion"/>
  </si>
  <si>
    <t>部門別</t>
    <phoneticPr fontId="1" type="noConversion"/>
  </si>
  <si>
    <t>變動率</t>
    <phoneticPr fontId="1" type="noConversion"/>
  </si>
  <si>
    <r>
      <rPr>
        <sz val="14"/>
        <rFont val="標楷體"/>
        <family val="4"/>
        <charset val="136"/>
      </rPr>
      <t>銀行</t>
    </r>
    <phoneticPr fontId="1" type="noConversion"/>
  </si>
  <si>
    <r>
      <rPr>
        <sz val="14"/>
        <rFont val="標楷體"/>
        <family val="4"/>
        <charset val="136"/>
      </rPr>
      <t>公共部門</t>
    </r>
    <phoneticPr fontId="1" type="noConversion"/>
  </si>
  <si>
    <r>
      <rPr>
        <sz val="14"/>
        <rFont val="標楷體"/>
        <family val="4"/>
        <charset val="136"/>
      </rPr>
      <t>其他</t>
    </r>
    <phoneticPr fontId="1" type="noConversion"/>
  </si>
  <si>
    <t>合      計</t>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</si>
  <si>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</si>
  <si>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t>直接風險</t>
    <phoneticPr fontId="1" type="noConversion"/>
  </si>
  <si>
    <t>最終風險</t>
    <phoneticPr fontId="1" type="noConversion"/>
  </si>
  <si>
    <t>金額</t>
    <phoneticPr fontId="1" type="noConversion"/>
  </si>
  <si>
    <t>比重</t>
    <phoneticPr fontId="1" type="noConversion"/>
  </si>
  <si>
    <t>已開發國家</t>
    <phoneticPr fontId="1" type="noConversion"/>
  </si>
  <si>
    <t>地區別</t>
    <phoneticPr fontId="1" type="noConversion"/>
  </si>
  <si>
    <t>合     計</t>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</si>
  <si>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</si>
  <si>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</si>
  <si>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rPr>
        <sz val="14"/>
        <rFont val="標楷體"/>
        <family val="4"/>
        <charset val="136"/>
      </rPr>
      <t>單位：千美元</t>
    </r>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</si>
  <si>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</si>
  <si>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</si>
  <si>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t xml:space="preserve">        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</si>
  <si>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</si>
  <si>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</si>
  <si>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美國包括美屬薩摩亞、關島、波多黎各、北馬里亞納群島及美屬維爾京群島；英屬西印度群島包括英屬安圭拉、英屬維爾京群島、</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</si>
  <si>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</si>
  <si>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聖克里斯多福、安地卡及巴布達、蒙瑟拉特島。</t>
    </r>
    <phoneticPr fontId="1" type="noConversion"/>
  </si>
  <si>
    <t>債 務 國 名 稱</t>
  </si>
  <si>
    <t>排序</t>
    <phoneticPr fontId="1" type="noConversion"/>
  </si>
  <si>
    <t>合             計</t>
  </si>
  <si>
    <t>109.12.31</t>
    <phoneticPr fontId="1"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</si>
  <si>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</si>
  <si>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</si>
  <si>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</si>
  <si>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日本</t>
    </r>
    <r>
      <rPr>
        <sz val="14"/>
        <rFont val="Times New Roman"/>
        <family val="1"/>
      </rPr>
      <t>(JAPAN)</t>
    </r>
  </si>
  <si>
    <r>
      <rPr>
        <sz val="14"/>
        <rFont val="標楷體"/>
        <family val="4"/>
        <charset val="136"/>
      </rPr>
      <t>香港</t>
    </r>
    <r>
      <rPr>
        <sz val="14"/>
        <rFont val="Times New Roman"/>
        <family val="1"/>
      </rPr>
      <t>(HONG KONG SAR)</t>
    </r>
  </si>
  <si>
    <r>
      <rPr>
        <sz val="14"/>
        <rFont val="標楷體"/>
        <family val="4"/>
        <charset val="136"/>
      </rPr>
      <t>澳大利亞</t>
    </r>
    <r>
      <rPr>
        <sz val="14"/>
        <rFont val="Times New Roman"/>
        <family val="1"/>
      </rPr>
      <t>(AUSTRALIA)</t>
    </r>
  </si>
  <si>
    <r>
      <rPr>
        <sz val="14"/>
        <rFont val="標楷體"/>
        <family val="4"/>
        <charset val="136"/>
      </rPr>
      <t>開曼群島</t>
    </r>
    <r>
      <rPr>
        <sz val="14"/>
        <rFont val="Times New Roman"/>
        <family val="1"/>
      </rPr>
      <t>(CAYMAN ISLANDS)</t>
    </r>
  </si>
  <si>
    <r>
      <rPr>
        <sz val="14"/>
        <rFont val="標楷體"/>
        <family val="4"/>
        <charset val="136"/>
      </rPr>
      <t>英國</t>
    </r>
    <r>
      <rPr>
        <sz val="14"/>
        <rFont val="Times New Roman"/>
        <family val="1"/>
      </rPr>
      <t>(UNITED KINGDOM)</t>
    </r>
  </si>
  <si>
    <r>
      <rPr>
        <sz val="14"/>
        <rFont val="標楷體"/>
        <family val="4"/>
        <charset val="136"/>
      </rPr>
      <t>新加坡</t>
    </r>
    <r>
      <rPr>
        <sz val="14"/>
        <rFont val="Times New Roman"/>
        <family val="1"/>
      </rPr>
      <t>(SINGAPORE)</t>
    </r>
  </si>
  <si>
    <r>
      <rPr>
        <sz val="12"/>
        <rFont val="標楷體"/>
        <family val="4"/>
        <charset val="136"/>
      </rPr>
      <t>註：</t>
    </r>
    <r>
      <rPr>
        <sz val="12"/>
        <rFont val="Times New Roman"/>
        <family val="1"/>
      </rPr>
      <t>1.</t>
    </r>
    <r>
      <rPr>
        <sz val="12"/>
        <rFont val="標楷體"/>
        <family val="4"/>
        <charset val="136"/>
      </rPr>
      <t>「外國債權」係指本國銀行國內外總分支機構對非本國居住民之債權。</t>
    </r>
    <phoneticPr fontId="1" type="noConversion"/>
  </si>
  <si>
    <t>110.3.31</t>
    <phoneticPr fontId="1" type="noConversion"/>
  </si>
  <si>
    <r>
      <rPr>
        <sz val="14"/>
        <rFont val="標楷體"/>
        <family val="4"/>
        <charset val="136"/>
      </rPr>
      <t>基準日：</t>
    </r>
    <r>
      <rPr>
        <sz val="14"/>
        <rFont val="Times New Roman"/>
        <family val="1"/>
      </rPr>
      <t>110.3.31</t>
    </r>
    <phoneticPr fontId="1" type="noConversion"/>
  </si>
  <si>
    <r>
      <rPr>
        <sz val="14"/>
        <rFont val="標楷體"/>
        <family val="4"/>
        <charset val="136"/>
      </rPr>
      <t>南韓</t>
    </r>
    <r>
      <rPr>
        <sz val="14"/>
        <rFont val="Times New Roman"/>
        <family val="1"/>
      </rPr>
      <t>(SOUTH KOREA)</t>
    </r>
    <phoneticPr fontId="1" type="noConversion"/>
  </si>
  <si>
    <t>非銀行之私人部門</t>
    <phoneticPr fontId="1" type="noConversion"/>
  </si>
  <si>
    <t xml:space="preserve">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</si>
</sst>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_ "/>
    <numFmt numFmtId="178" formatCode="0.000000"/>
    <numFmt numFmtId="179" formatCode="#,##0.00_ "/>
    <numFmt numFmtId="180" formatCode="0.0000"/>
  </numFmts>
  <fonts count="1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
      <sz val="12"/>
      <name val="新細明體"/>
      <family val="1"/>
      <charset val="136"/>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6" fillId="0" borderId="1" xfId="0" applyNumberFormat="1" applyFont="1" applyBorder="1" applyAlignment="1">
      <alignment horizontal="right" vertical="center" wrapText="1"/>
    </xf>
    <xf numFmtId="176" fontId="6" fillId="0" borderId="1" xfId="0" applyNumberFormat="1" applyFont="1" applyBorder="1" applyAlignment="1">
      <alignment horizontal="right" vertical="center" wrapText="1"/>
    </xf>
    <xf numFmtId="0" fontId="8" fillId="0" borderId="0" xfId="0" applyFont="1">
      <alignment vertical="center"/>
    </xf>
    <xf numFmtId="177" fontId="6" fillId="0" borderId="5" xfId="0" applyNumberFormat="1" applyFont="1" applyBorder="1" applyAlignment="1">
      <alignment horizontal="right" vertical="center" wrapText="1"/>
    </xf>
    <xf numFmtId="176" fontId="6" fillId="0" borderId="5" xfId="0" applyNumberFormat="1" applyFont="1" applyBorder="1" applyAlignment="1">
      <alignment horizontal="right" vertical="center" wrapText="1"/>
    </xf>
    <xf numFmtId="177" fontId="6" fillId="0" borderId="10" xfId="0" applyNumberFormat="1" applyFont="1" applyBorder="1" applyAlignment="1">
      <alignment horizontal="right" vertical="center" wrapText="1"/>
    </xf>
    <xf numFmtId="177" fontId="6" fillId="0" borderId="2" xfId="0" applyNumberFormat="1" applyFont="1" applyBorder="1" applyAlignment="1">
      <alignment horizontal="right" vertical="center" wrapText="1"/>
    </xf>
    <xf numFmtId="176" fontId="6" fillId="0" borderId="2" xfId="0" applyNumberFormat="1" applyFont="1" applyBorder="1" applyAlignment="1">
      <alignment horizontal="right" vertical="center" wrapText="1"/>
    </xf>
    <xf numFmtId="177" fontId="6" fillId="0" borderId="5"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76" fontId="6" fillId="0" borderId="7" xfId="0" applyNumberFormat="1" applyFont="1" applyBorder="1" applyAlignment="1">
      <alignment horizontal="right" vertical="center" wrapText="1"/>
    </xf>
    <xf numFmtId="176" fontId="6" fillId="0" borderId="6" xfId="0" applyNumberFormat="1" applyFont="1" applyBorder="1" applyAlignment="1">
      <alignment horizontal="right" vertical="center" wrapText="1"/>
    </xf>
    <xf numFmtId="0" fontId="3" fillId="0" borderId="0" xfId="0" applyFont="1" applyAlignment="1">
      <alignment vertical="center"/>
    </xf>
    <xf numFmtId="0" fontId="6"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horizontal="right" vertical="center" wrapText="1"/>
    </xf>
    <xf numFmtId="0" fontId="6" fillId="0" borderId="1" xfId="0" applyFont="1" applyBorder="1" applyAlignment="1">
      <alignment horizontal="center" vertical="center" wrapText="1"/>
    </xf>
    <xf numFmtId="0" fontId="9" fillId="0" borderId="0" xfId="0" applyFont="1" applyAlignment="1">
      <alignment vertical="center" wrapText="1"/>
    </xf>
    <xf numFmtId="0" fontId="6" fillId="0" borderId="1" xfId="0" applyFont="1" applyBorder="1" applyAlignment="1">
      <alignment vertical="center" wrapText="1"/>
    </xf>
    <xf numFmtId="0" fontId="6" fillId="0" borderId="1" xfId="0" applyNumberFormat="1" applyFont="1" applyBorder="1" applyAlignment="1">
      <alignment horizontal="center" vertical="center" wrapText="1"/>
    </xf>
    <xf numFmtId="177" fontId="6" fillId="0" borderId="1" xfId="0" applyNumberFormat="1" applyFont="1" applyBorder="1" applyAlignment="1">
      <alignment vertical="center" wrapText="1"/>
    </xf>
    <xf numFmtId="0" fontId="6" fillId="0" borderId="8" xfId="0" applyFont="1" applyBorder="1" applyAlignment="1">
      <alignment horizontal="right" vertical="center" wrapText="1"/>
    </xf>
    <xf numFmtId="0" fontId="8" fillId="0" borderId="0" xfId="0" applyFont="1" applyAlignment="1">
      <alignment vertical="center"/>
    </xf>
    <xf numFmtId="178" fontId="3" fillId="0" borderId="0" xfId="0" applyNumberFormat="1" applyFont="1">
      <alignment vertical="center"/>
    </xf>
    <xf numFmtId="180" fontId="3" fillId="0" borderId="0" xfId="0" applyNumberFormat="1" applyFont="1" applyAlignment="1">
      <alignment vertical="center"/>
    </xf>
    <xf numFmtId="0" fontId="3" fillId="0" borderId="0" xfId="0" applyFont="1" applyAlignment="1">
      <alignment vertical="center" wrapText="1"/>
    </xf>
    <xf numFmtId="0" fontId="6" fillId="0" borderId="0" xfId="0" applyNumberFormat="1" applyFont="1" applyBorder="1" applyAlignment="1">
      <alignment horizontal="center" vertical="center" wrapText="1"/>
    </xf>
    <xf numFmtId="177" fontId="6" fillId="0" borderId="0" xfId="0" applyNumberFormat="1" applyFont="1" applyBorder="1" applyAlignment="1">
      <alignment vertical="center" wrapText="1"/>
    </xf>
    <xf numFmtId="0" fontId="3" fillId="0" borderId="0" xfId="0" applyFont="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8" fillId="0" borderId="0" xfId="0" applyFont="1" applyAlignment="1">
      <alignment horizontal="left" vertical="center"/>
    </xf>
    <xf numFmtId="177" fontId="6" fillId="0" borderId="8" xfId="0" applyNumberFormat="1" applyFont="1" applyBorder="1" applyAlignment="1">
      <alignment horizontal="right" vertical="center" wrapText="1"/>
    </xf>
    <xf numFmtId="0" fontId="2" fillId="0" borderId="6" xfId="0" applyFont="1" applyBorder="1" applyAlignment="1">
      <alignment horizontal="center" vertical="center" wrapText="1"/>
    </xf>
    <xf numFmtId="0" fontId="6" fillId="2"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177" fontId="6" fillId="0" borderId="8" xfId="0" applyNumberFormat="1" applyFont="1" applyBorder="1" applyAlignment="1">
      <alignment horizontal="right" vertical="center" wrapText="1"/>
    </xf>
    <xf numFmtId="10" fontId="8" fillId="0" borderId="0" xfId="1" applyNumberFormat="1" applyFont="1" applyAlignment="1">
      <alignment vertical="center" wrapText="1"/>
    </xf>
    <xf numFmtId="179" fontId="6" fillId="0" borderId="7" xfId="0" applyNumberFormat="1" applyFont="1" applyBorder="1" applyAlignment="1">
      <alignment horizontal="right" vertical="center" wrapText="1"/>
    </xf>
    <xf numFmtId="0" fontId="2" fillId="0" borderId="7" xfId="0" applyFont="1" applyBorder="1" applyAlignment="1">
      <alignment horizontal="left" vertical="center"/>
    </xf>
    <xf numFmtId="177" fontId="6" fillId="0" borderId="7" xfId="0" applyNumberFormat="1" applyFont="1" applyBorder="1" applyAlignment="1">
      <alignment horizontal="right" vertical="center" wrapText="1"/>
    </xf>
    <xf numFmtId="179" fontId="6" fillId="0" borderId="6" xfId="0" applyNumberFormat="1" applyFont="1" applyBorder="1" applyAlignment="1">
      <alignment horizontal="right" vertical="center" wrapText="1"/>
    </xf>
    <xf numFmtId="0" fontId="2" fillId="0" borderId="6" xfId="0" applyFont="1" applyBorder="1" applyAlignment="1">
      <alignment horizontal="left" vertical="center"/>
    </xf>
    <xf numFmtId="177" fontId="6" fillId="0" borderId="6" xfId="0" applyNumberFormat="1" applyFont="1" applyBorder="1" applyAlignment="1">
      <alignment horizontal="right" vertical="center" wrapText="1"/>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8"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8" fillId="0" borderId="11" xfId="0" applyFont="1" applyBorder="1" applyAlignment="1">
      <alignment horizontal="left" vertical="center"/>
    </xf>
    <xf numFmtId="0" fontId="2" fillId="0" borderId="0" xfId="0" applyFont="1" applyAlignment="1">
      <alignment horizontal="center" vertical="center"/>
    </xf>
    <xf numFmtId="0" fontId="7" fillId="0" borderId="9"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6" fillId="0" borderId="0" xfId="0" applyFont="1" applyAlignment="1">
      <alignment horizontal="center" vertical="center"/>
    </xf>
    <xf numFmtId="0" fontId="7"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indent="3"/>
    </xf>
    <xf numFmtId="0" fontId="8" fillId="0" borderId="11" xfId="0" applyFont="1" applyBorder="1" applyAlignment="1">
      <alignment horizontal="left" vertical="top"/>
    </xf>
    <xf numFmtId="0" fontId="0" fillId="0" borderId="11" xfId="0" applyBorder="1" applyAlignment="1">
      <alignment vertical="center"/>
    </xf>
    <xf numFmtId="0" fontId="8" fillId="0" borderId="0" xfId="0" applyFont="1" applyBorder="1" applyAlignment="1">
      <alignment horizontal="left" vertical="top"/>
    </xf>
    <xf numFmtId="0" fontId="0" fillId="0" borderId="0" xfId="0"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cellXfs>
  <cellStyles count="2">
    <cellStyle name="一般" xfId="0" builtinId="0"/>
    <cellStyle name="百分比" xfId="1" builtinId="5"/>
  </cellStyles>
  <dxfs count="0"/>
  <tableStyles count="0" defaultTableStyle="TableStyleMedium2" defaultPivotStyle="PivotStyleLight16"/>
  <colors>
    <mruColors>
      <color rgb="FFC96009"/>
      <color rgb="FF5AFC69"/>
      <color rgb="FFF3F062"/>
      <color rgb="FF89CC86"/>
      <color rgb="FFF35B5B"/>
      <color rgb="FFFF7171"/>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3"/>
  <sheetViews>
    <sheetView tabSelected="1" topLeftCell="A4" zoomScaleNormal="100" workbookViewId="0">
      <selection activeCell="E16" sqref="E16"/>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9" width="9" style="1"/>
    <col min="10" max="10" width="10.5" style="1" bestFit="1" customWidth="1"/>
    <col min="11" max="11" width="12.75" style="1" bestFit="1" customWidth="1"/>
    <col min="12" max="16384" width="9" style="1"/>
  </cols>
  <sheetData>
    <row r="1" spans="1:10" ht="39" customHeight="1">
      <c r="A1" s="54" t="s">
        <v>18</v>
      </c>
      <c r="B1" s="54"/>
      <c r="C1" s="54"/>
      <c r="D1" s="54"/>
      <c r="E1" s="54"/>
      <c r="F1" s="54"/>
      <c r="G1" s="54"/>
      <c r="H1" s="54"/>
      <c r="I1" s="3"/>
    </row>
    <row r="2" spans="1:10" ht="24" customHeight="1">
      <c r="A2" s="55"/>
      <c r="B2" s="55"/>
      <c r="C2" s="55"/>
      <c r="D2" s="55"/>
      <c r="E2" s="55"/>
      <c r="F2" s="55"/>
      <c r="G2" s="55"/>
      <c r="H2" s="55"/>
      <c r="I2" s="4"/>
    </row>
    <row r="3" spans="1:10" ht="24" customHeight="1">
      <c r="A3" s="53" t="s">
        <v>16</v>
      </c>
      <c r="B3" s="53"/>
      <c r="C3" s="53"/>
      <c r="D3" s="53"/>
      <c r="E3" s="53"/>
      <c r="F3" s="53"/>
      <c r="G3" s="53"/>
      <c r="H3" s="53"/>
      <c r="I3" s="5"/>
    </row>
    <row r="4" spans="1:10" ht="27" customHeight="1">
      <c r="A4" s="56" t="s">
        <v>21</v>
      </c>
      <c r="B4" s="57"/>
      <c r="C4" s="60" t="s">
        <v>60</v>
      </c>
      <c r="D4" s="61"/>
      <c r="E4" s="60" t="s">
        <v>49</v>
      </c>
      <c r="F4" s="61"/>
      <c r="G4" s="62" t="s">
        <v>1</v>
      </c>
      <c r="H4" s="63"/>
      <c r="I4" s="6"/>
    </row>
    <row r="5" spans="1:10" ht="27" customHeight="1">
      <c r="A5" s="58"/>
      <c r="B5" s="59"/>
      <c r="C5" s="36" t="s">
        <v>2</v>
      </c>
      <c r="D5" s="37" t="s">
        <v>15</v>
      </c>
      <c r="E5" s="36" t="s">
        <v>2</v>
      </c>
      <c r="F5" s="37" t="s">
        <v>15</v>
      </c>
      <c r="G5" s="16" t="s">
        <v>2</v>
      </c>
      <c r="H5" s="41" t="s">
        <v>22</v>
      </c>
    </row>
    <row r="6" spans="1:10" ht="42" customHeight="1">
      <c r="A6" s="65" t="s">
        <v>23</v>
      </c>
      <c r="B6" s="66"/>
      <c r="C6" s="15">
        <v>132159950</v>
      </c>
      <c r="D6" s="11">
        <f>IF(C6=0,"_",IF(C$10=0,"_ ",ROUND(C6/C$10*100,2)))</f>
        <v>27.43</v>
      </c>
      <c r="E6" s="15">
        <v>139165838</v>
      </c>
      <c r="F6" s="11">
        <f>IF(E6=0,"_",IF(E$10=0,"_ ",ROUND(E6/E$10*100,2)))</f>
        <v>28.75</v>
      </c>
      <c r="G6" s="12">
        <f>C6-E6</f>
        <v>-7005888</v>
      </c>
      <c r="H6" s="18">
        <f>IF(E6=0,"_",ROUND(G6/E6*100,2))</f>
        <v>-5.03</v>
      </c>
      <c r="J6" s="30"/>
    </row>
    <row r="7" spans="1:10" ht="42" customHeight="1">
      <c r="A7" s="67" t="s">
        <v>24</v>
      </c>
      <c r="B7" s="68"/>
      <c r="C7" s="10">
        <v>50849914</v>
      </c>
      <c r="D7" s="11">
        <f>IF(C7=0,"_",IF(C$10=0,"_ ",ROUND(C7/C$10*100,2)))</f>
        <v>10.55</v>
      </c>
      <c r="E7" s="10">
        <v>48984401</v>
      </c>
      <c r="F7" s="11">
        <f t="shared" ref="F7:F9" si="0">IF(E7=0,"_",IF(E$10=0,"_ ",ROUND(E7/E$10*100,2)))</f>
        <v>10.119999999999999</v>
      </c>
      <c r="G7" s="10">
        <f t="shared" ref="G7:G9" si="1">C7-E7</f>
        <v>1865513</v>
      </c>
      <c r="H7" s="17">
        <f t="shared" ref="H7:H9" si="2">IF(E7=0,"_",ROUND(G7/E7*100,2))</f>
        <v>3.81</v>
      </c>
      <c r="J7" s="30"/>
    </row>
    <row r="8" spans="1:10" ht="42" customHeight="1">
      <c r="A8" s="67" t="s">
        <v>63</v>
      </c>
      <c r="B8" s="68"/>
      <c r="C8" s="10">
        <v>298717107</v>
      </c>
      <c r="D8" s="11">
        <f>IF(C8=0,"_",IF(C$10=0,"_ ",ROUND(C8/C$10*100,2)))+0.01</f>
        <v>62.01</v>
      </c>
      <c r="E8" s="10">
        <v>295844066</v>
      </c>
      <c r="F8" s="11">
        <f t="shared" si="0"/>
        <v>61.12</v>
      </c>
      <c r="G8" s="10">
        <f t="shared" si="1"/>
        <v>2873041</v>
      </c>
      <c r="H8" s="17">
        <f t="shared" si="2"/>
        <v>0.97</v>
      </c>
      <c r="J8" s="30"/>
    </row>
    <row r="9" spans="1:10" ht="42" customHeight="1">
      <c r="A9" s="69" t="s">
        <v>25</v>
      </c>
      <c r="B9" s="70"/>
      <c r="C9" s="40">
        <v>36022</v>
      </c>
      <c r="D9" s="11">
        <f t="shared" ref="D9" si="3">IF(C9=0,"_",IF(C$10=0,"_ ",ROUND(C9/C$10*100,2)))</f>
        <v>0.01</v>
      </c>
      <c r="E9" s="45">
        <v>35273</v>
      </c>
      <c r="F9" s="11">
        <f t="shared" si="0"/>
        <v>0.01</v>
      </c>
      <c r="G9" s="10">
        <f t="shared" si="1"/>
        <v>749</v>
      </c>
      <c r="H9" s="28">
        <f t="shared" si="2"/>
        <v>2.12</v>
      </c>
      <c r="J9" s="30"/>
    </row>
    <row r="10" spans="1:10" ht="42" customHeight="1">
      <c r="A10" s="62" t="s">
        <v>26</v>
      </c>
      <c r="B10" s="63"/>
      <c r="C10" s="13">
        <f>SUM(C6:C9)</f>
        <v>481762993</v>
      </c>
      <c r="D10" s="14">
        <f>IF(C10=0,"_",IF(C$10=0,"_ ",ROUND(C10/C$10*100,2)))</f>
        <v>100</v>
      </c>
      <c r="E10" s="13">
        <f>SUM(E6:E9)</f>
        <v>484029578</v>
      </c>
      <c r="F10" s="14">
        <f>IF(E10=0,"_",IF(E$10=0,"_ ",ROUND(E10/E$10*100,2)))</f>
        <v>100</v>
      </c>
      <c r="G10" s="13">
        <f>C10-E10</f>
        <v>-2266585</v>
      </c>
      <c r="H10" s="8">
        <f>IF(E10=0,"_",ROUND(G10/E10*100,2))</f>
        <v>-0.47</v>
      </c>
    </row>
    <row r="11" spans="1:10" s="9" customFormat="1" ht="18" customHeight="1">
      <c r="A11" s="71" t="s">
        <v>59</v>
      </c>
      <c r="B11" s="71"/>
      <c r="C11" s="71"/>
      <c r="D11" s="71"/>
      <c r="E11" s="71"/>
      <c r="F11" s="71"/>
      <c r="G11" s="71"/>
      <c r="H11" s="71"/>
      <c r="I11" s="44"/>
    </row>
    <row r="12" spans="1:10">
      <c r="A12" s="64" t="s">
        <v>35</v>
      </c>
      <c r="B12" s="64"/>
      <c r="C12" s="64"/>
      <c r="D12" s="64"/>
      <c r="E12" s="64"/>
      <c r="F12" s="64"/>
      <c r="G12" s="64"/>
      <c r="H12" s="64"/>
    </row>
    <row r="13" spans="1:10">
      <c r="A13" s="64" t="s">
        <v>36</v>
      </c>
      <c r="B13" s="64"/>
      <c r="C13" s="64"/>
      <c r="D13" s="64"/>
      <c r="E13" s="64"/>
      <c r="F13" s="64"/>
      <c r="G13" s="64"/>
      <c r="H13" s="64"/>
    </row>
  </sheetData>
  <mergeCells count="15">
    <mergeCell ref="A13:H13"/>
    <mergeCell ref="A6:B6"/>
    <mergeCell ref="A7:B7"/>
    <mergeCell ref="A8:B8"/>
    <mergeCell ref="A9:B9"/>
    <mergeCell ref="A12:H12"/>
    <mergeCell ref="A10:B10"/>
    <mergeCell ref="A11:H11"/>
    <mergeCell ref="A3:H3"/>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D10:E10 D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opLeftCell="A4" zoomScaleNormal="100" workbookViewId="0">
      <selection activeCell="C10" sqref="C10"/>
    </sheetView>
  </sheetViews>
  <sheetFormatPr defaultColWidth="9" defaultRowHeight="16.5"/>
  <cols>
    <col min="1" max="1" width="6.625" style="1" customWidth="1"/>
    <col min="2" max="2" width="23.625" style="1" customWidth="1"/>
    <col min="3" max="3" width="18.625" style="1" customWidth="1"/>
    <col min="4" max="4" width="10.625" style="1" customWidth="1"/>
    <col min="5" max="5" width="18.625" style="1" customWidth="1"/>
    <col min="6" max="6" width="10.625" style="1" customWidth="1"/>
    <col min="7" max="7" width="18.625" style="1" customWidth="1"/>
    <col min="8" max="8" width="10.625" style="1" customWidth="1"/>
    <col min="9" max="16384" width="9" style="1"/>
  </cols>
  <sheetData>
    <row r="1" spans="1:9" ht="39" customHeight="1">
      <c r="A1" s="54" t="s">
        <v>19</v>
      </c>
      <c r="B1" s="54"/>
      <c r="C1" s="54"/>
      <c r="D1" s="54"/>
      <c r="E1" s="54"/>
      <c r="F1" s="54"/>
      <c r="G1" s="54"/>
      <c r="H1" s="54"/>
    </row>
    <row r="2" spans="1:9" ht="24" customHeight="1">
      <c r="A2" s="72"/>
      <c r="B2" s="72"/>
      <c r="C2" s="72"/>
      <c r="D2" s="72"/>
      <c r="E2" s="72"/>
      <c r="F2" s="72"/>
      <c r="G2" s="72"/>
      <c r="H2" s="72"/>
    </row>
    <row r="3" spans="1:9" ht="24" customHeight="1">
      <c r="G3" s="2"/>
      <c r="H3" s="2" t="s">
        <v>16</v>
      </c>
    </row>
    <row r="4" spans="1:9" ht="27" customHeight="1">
      <c r="A4" s="56" t="s">
        <v>21</v>
      </c>
      <c r="B4" s="57"/>
      <c r="C4" s="60" t="str">
        <f>附表1!C4</f>
        <v>110.3.31</v>
      </c>
      <c r="D4" s="61"/>
      <c r="E4" s="60" t="str">
        <f>附表1!E4</f>
        <v>109.12.31</v>
      </c>
      <c r="F4" s="61"/>
      <c r="G4" s="62" t="s">
        <v>1</v>
      </c>
      <c r="H4" s="63"/>
    </row>
    <row r="5" spans="1:9" ht="27" customHeight="1">
      <c r="A5" s="58"/>
      <c r="B5" s="59"/>
      <c r="C5" s="36" t="s">
        <v>2</v>
      </c>
      <c r="D5" s="37" t="s">
        <v>15</v>
      </c>
      <c r="E5" s="36" t="s">
        <v>2</v>
      </c>
      <c r="F5" s="37" t="s">
        <v>15</v>
      </c>
      <c r="G5" s="16" t="s">
        <v>2</v>
      </c>
      <c r="H5" s="41" t="s">
        <v>22</v>
      </c>
    </row>
    <row r="6" spans="1:9" ht="42" customHeight="1">
      <c r="A6" s="65" t="s">
        <v>12</v>
      </c>
      <c r="B6" s="66"/>
      <c r="C6" s="10">
        <v>135032217</v>
      </c>
      <c r="D6" s="11">
        <f>IF(C6=0,"_",IF(C$10=0,"_",ROUND(C6/C$10 * 100,2)))</f>
        <v>29.09</v>
      </c>
      <c r="E6" s="10">
        <v>142435338</v>
      </c>
      <c r="F6" s="11">
        <f>IF(E6=0,"_",IF(E$10=0,"_",ROUND(E6/E$10 * 100,2)))</f>
        <v>30.52</v>
      </c>
      <c r="G6" s="12">
        <f>C6-E6</f>
        <v>-7403121</v>
      </c>
      <c r="H6" s="18">
        <f>IF(E6=0,"_",ROUND(G6/E6 * 100,2))</f>
        <v>-5.2</v>
      </c>
    </row>
    <row r="7" spans="1:9" ht="42" customHeight="1">
      <c r="A7" s="67" t="s">
        <v>13</v>
      </c>
      <c r="B7" s="68"/>
      <c r="C7" s="10">
        <v>54981094</v>
      </c>
      <c r="D7" s="11">
        <f t="shared" ref="D7:D8" si="0">IF(C7=0,"_",IF(C$10=0,"_",ROUND(C7/C$10 * 100,2)))</f>
        <v>11.84</v>
      </c>
      <c r="E7" s="10">
        <v>52983722</v>
      </c>
      <c r="F7" s="11">
        <f t="shared" ref="F7:F8" si="1">IF(E7=0,"_",IF(E$10=0,"_",ROUND(E7/E$10 * 100,2)))</f>
        <v>11.35</v>
      </c>
      <c r="G7" s="10">
        <f t="shared" ref="G7:G9" si="2">C7-E7</f>
        <v>1997372</v>
      </c>
      <c r="H7" s="17">
        <f t="shared" ref="H7:H10" si="3">IF(E7=0,"_",ROUND(G7/E7 * 100,2))</f>
        <v>3.77</v>
      </c>
    </row>
    <row r="8" spans="1:9" ht="42" customHeight="1">
      <c r="A8" s="67" t="s">
        <v>14</v>
      </c>
      <c r="B8" s="68"/>
      <c r="C8" s="10">
        <v>274208565</v>
      </c>
      <c r="D8" s="11">
        <f t="shared" si="0"/>
        <v>59.07</v>
      </c>
      <c r="E8" s="10">
        <v>271346020</v>
      </c>
      <c r="F8" s="11">
        <f t="shared" si="1"/>
        <v>58.13</v>
      </c>
      <c r="G8" s="10">
        <f t="shared" si="2"/>
        <v>2862545</v>
      </c>
      <c r="H8" s="17">
        <f t="shared" si="3"/>
        <v>1.05</v>
      </c>
    </row>
    <row r="9" spans="1:9" ht="42" customHeight="1">
      <c r="A9" s="69" t="s">
        <v>7</v>
      </c>
      <c r="B9" s="70"/>
      <c r="C9" s="10">
        <v>0</v>
      </c>
      <c r="D9" s="11" t="str">
        <f>IF(C9=0,"0.00",IF(C$10=0,"_",ROUND(C9/C$10 * 100,2)))</f>
        <v>0.00</v>
      </c>
      <c r="E9" s="10">
        <v>0</v>
      </c>
      <c r="F9" s="11" t="str">
        <f>IF(E9=0,"0.00",IF(E$10=0,"_",ROUND(E9/E$10 * 100,2)))</f>
        <v>0.00</v>
      </c>
      <c r="G9" s="10">
        <f t="shared" si="2"/>
        <v>0</v>
      </c>
      <c r="H9" s="17" t="str">
        <f>IF(E9=0,"-",ROUND(G9/E9 * 100,2))</f>
        <v>-</v>
      </c>
    </row>
    <row r="10" spans="1:9" ht="42" customHeight="1">
      <c r="A10" s="62" t="s">
        <v>26</v>
      </c>
      <c r="B10" s="63"/>
      <c r="C10" s="13">
        <f>SUM(C6:C9)</f>
        <v>464221876</v>
      </c>
      <c r="D10" s="14">
        <f>IF(C10=0,"_",IF(C$10=0,"_",ROUND(C10/C$10 * 100,2)))</f>
        <v>100</v>
      </c>
      <c r="E10" s="13">
        <f>SUM(E6:E9)</f>
        <v>466765080</v>
      </c>
      <c r="F10" s="14">
        <f>IF(E10=0,"_",IF(E$10=0,"_",ROUND(E10/E$10 * 100,2)))</f>
        <v>100</v>
      </c>
      <c r="G10" s="13">
        <f>C10-E10</f>
        <v>-2543204</v>
      </c>
      <c r="H10" s="8">
        <f t="shared" si="3"/>
        <v>-0.54</v>
      </c>
    </row>
    <row r="11" spans="1:9" s="9" customFormat="1" ht="18" customHeight="1">
      <c r="A11" s="71" t="s">
        <v>27</v>
      </c>
      <c r="B11" s="71"/>
      <c r="C11" s="71"/>
      <c r="D11" s="71"/>
      <c r="E11" s="71"/>
      <c r="F11" s="71"/>
      <c r="G11" s="71"/>
      <c r="H11" s="71"/>
      <c r="I11" s="29"/>
    </row>
    <row r="12" spans="1:9" s="9" customFormat="1" ht="18" customHeight="1">
      <c r="A12" s="64" t="s">
        <v>20</v>
      </c>
      <c r="B12" s="64"/>
      <c r="C12" s="64"/>
      <c r="D12" s="64"/>
      <c r="E12" s="64"/>
      <c r="F12" s="64"/>
      <c r="G12" s="64"/>
      <c r="H12" s="64"/>
      <c r="I12" s="39"/>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ignoredErrors>
    <ignoredError sqref="D9 D10:E10 F9:H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8"/>
  <sheetViews>
    <sheetView zoomScaleNormal="100" workbookViewId="0">
      <selection activeCell="I12" sqref="I12"/>
    </sheetView>
  </sheetViews>
  <sheetFormatPr defaultColWidth="9" defaultRowHeight="16.5"/>
  <cols>
    <col min="1" max="1" width="5.625" style="1" customWidth="1"/>
    <col min="2" max="2" width="23.625" style="1" customWidth="1"/>
    <col min="3" max="3" width="28.125" style="1" customWidth="1"/>
    <col min="4" max="4" width="13.875" style="1" customWidth="1"/>
    <col min="5" max="5" width="28.25" style="1" customWidth="1"/>
    <col min="6" max="6" width="13.75" style="1" customWidth="1"/>
    <col min="7" max="8" width="9" style="1"/>
    <col min="9" max="9" width="16.125" style="1" customWidth="1"/>
    <col min="10" max="10" width="9" style="1"/>
    <col min="11" max="11" width="16.75" style="1" customWidth="1"/>
    <col min="12" max="16384" width="9" style="1"/>
  </cols>
  <sheetData>
    <row r="1" spans="1:12" ht="39" customHeight="1">
      <c r="A1" s="54" t="s">
        <v>17</v>
      </c>
      <c r="B1" s="54"/>
      <c r="C1" s="54"/>
      <c r="D1" s="54"/>
      <c r="E1" s="54"/>
      <c r="F1" s="54"/>
    </row>
    <row r="2" spans="1:12" ht="24" customHeight="1">
      <c r="A2" s="76" t="s">
        <v>61</v>
      </c>
      <c r="B2" s="76"/>
      <c r="C2" s="76"/>
      <c r="D2" s="76"/>
      <c r="E2" s="76"/>
      <c r="F2" s="76"/>
    </row>
    <row r="3" spans="1:12" ht="24" customHeight="1">
      <c r="E3" s="53" t="s">
        <v>16</v>
      </c>
      <c r="F3" s="77"/>
    </row>
    <row r="4" spans="1:12" ht="21" customHeight="1">
      <c r="A4" s="56" t="s">
        <v>0</v>
      </c>
      <c r="B4" s="78"/>
      <c r="C4" s="62" t="s">
        <v>28</v>
      </c>
      <c r="D4" s="73"/>
      <c r="E4" s="62" t="s">
        <v>29</v>
      </c>
      <c r="F4" s="73"/>
    </row>
    <row r="5" spans="1:12" ht="21" customHeight="1">
      <c r="A5" s="58"/>
      <c r="B5" s="79"/>
      <c r="C5" s="16" t="s">
        <v>30</v>
      </c>
      <c r="D5" s="38" t="s">
        <v>31</v>
      </c>
      <c r="E5" s="16" t="s">
        <v>30</v>
      </c>
      <c r="F5" s="38" t="s">
        <v>31</v>
      </c>
    </row>
    <row r="6" spans="1:12" s="19" customFormat="1" ht="32.1" customHeight="1">
      <c r="A6" s="74" t="s">
        <v>3</v>
      </c>
      <c r="B6" s="51" t="s">
        <v>32</v>
      </c>
      <c r="C6" s="52">
        <v>251466799</v>
      </c>
      <c r="D6" s="50">
        <f>IF(C6=0,"_",IF(C$17=0,"_",ROUND(C6/C$17*100,2)))</f>
        <v>52.2</v>
      </c>
      <c r="E6" s="52">
        <v>246706420</v>
      </c>
      <c r="F6" s="50">
        <f>IF(E6=0,"_",IF(E$17=0,"_",ROUND(E6/E$17*100,2)))</f>
        <v>52.85</v>
      </c>
      <c r="I6" s="31"/>
    </row>
    <row r="7" spans="1:12" s="19" customFormat="1" ht="32.1" customHeight="1">
      <c r="A7" s="75"/>
      <c r="B7" s="48" t="s">
        <v>4</v>
      </c>
      <c r="C7" s="49">
        <v>94790067</v>
      </c>
      <c r="D7" s="47">
        <f>IF(C7=0,"_",IF(C$17=0,"_",ROUND(C7/C$17*100,2)))</f>
        <v>19.68</v>
      </c>
      <c r="E7" s="49">
        <v>66303347</v>
      </c>
      <c r="F7" s="47">
        <f>IF(E7=0,"_",IF(E$17=0,"_",ROUND(E7/E$17*100,2)))+0.01</f>
        <v>14.209999999999999</v>
      </c>
      <c r="I7" s="31"/>
    </row>
    <row r="8" spans="1:12" s="19" customFormat="1" ht="32.1" customHeight="1">
      <c r="A8" s="75"/>
      <c r="B8" s="48" t="s">
        <v>5</v>
      </c>
      <c r="C8" s="49">
        <v>131581461</v>
      </c>
      <c r="D8" s="47">
        <f>IF(C8=0,"_",IF(C$17=0,"_",ROUND(C8/C$17*100,2)))</f>
        <v>27.31</v>
      </c>
      <c r="E8" s="49">
        <v>149932157</v>
      </c>
      <c r="F8" s="47">
        <f>IF(E8=0,"_",IF(E$17=0,"_",ROUND(E8/E$17*100,2)))</f>
        <v>32.119999999999997</v>
      </c>
      <c r="I8" s="31"/>
    </row>
    <row r="9" spans="1:12" s="19" customFormat="1" ht="32.1" customHeight="1">
      <c r="A9" s="75"/>
      <c r="B9" s="48" t="s">
        <v>6</v>
      </c>
      <c r="C9" s="49">
        <v>3924666</v>
      </c>
      <c r="D9" s="47">
        <f>IF(C9=0,"_",IF(C$17=0,"_",ROUND(C9/C$17*100,2)))</f>
        <v>0.81</v>
      </c>
      <c r="E9" s="49">
        <v>3823156</v>
      </c>
      <c r="F9" s="47">
        <f>IF(E9=0,"_",IF(E$17=0,"_",ROUND(E9/E$17*100,2)))</f>
        <v>0.82</v>
      </c>
      <c r="I9" s="31"/>
    </row>
    <row r="10" spans="1:12" s="19" customFormat="1" ht="32.1" customHeight="1">
      <c r="A10" s="75"/>
      <c r="B10" s="48" t="s">
        <v>7</v>
      </c>
      <c r="C10" s="49">
        <v>0</v>
      </c>
      <c r="D10" s="47" t="str">
        <f>IF(C10=0,"0.00",IF(C$17=0,"_",ROUND(C10/C$17 * 100,2)))</f>
        <v>0.00</v>
      </c>
      <c r="E10" s="49">
        <v>0</v>
      </c>
      <c r="F10" s="47" t="str">
        <f>IF(E10=0,"0.00",IF(E$17=0,"_",ROUND(E10/E$17 * 100,2)))</f>
        <v>0.00</v>
      </c>
      <c r="I10" s="31"/>
      <c r="L10" s="19" t="s">
        <v>64</v>
      </c>
    </row>
    <row r="11" spans="1:12" s="19" customFormat="1" ht="32.1" customHeight="1">
      <c r="A11" s="74" t="s">
        <v>33</v>
      </c>
      <c r="B11" s="51" t="s">
        <v>8</v>
      </c>
      <c r="C11" s="52">
        <v>88277116</v>
      </c>
      <c r="D11" s="50">
        <f>IF(C11=0,"_",IF(C$17=0,"_",ROUND(C11/C$17*100,2)))</f>
        <v>18.32</v>
      </c>
      <c r="E11" s="52">
        <v>86032348</v>
      </c>
      <c r="F11" s="50">
        <f>IF(E11=0,"_",IF(E$17=0,"_",ROUND(E11/E$17*100,2)))</f>
        <v>18.43</v>
      </c>
      <c r="I11" s="31"/>
    </row>
    <row r="12" spans="1:12" s="19" customFormat="1" ht="32.1" customHeight="1">
      <c r="A12" s="75"/>
      <c r="B12" s="48" t="s">
        <v>11</v>
      </c>
      <c r="C12" s="49">
        <v>226206699</v>
      </c>
      <c r="D12" s="47">
        <f>IF(C12=0,"_",IF(C$17=0,"_",ROUND(C12/C$17*100,2)))+0.01</f>
        <v>46.96</v>
      </c>
      <c r="E12" s="49">
        <v>231027784</v>
      </c>
      <c r="F12" s="47">
        <f>IF(E12=0,"_",IF(E$17=0,"_",ROUND(E12/E$17*100,2)))</f>
        <v>49.5</v>
      </c>
      <c r="I12" s="31"/>
    </row>
    <row r="13" spans="1:12" s="19" customFormat="1" ht="32.1" customHeight="1">
      <c r="A13" s="75"/>
      <c r="B13" s="48" t="s">
        <v>9</v>
      </c>
      <c r="C13" s="49">
        <v>147402193</v>
      </c>
      <c r="D13" s="47">
        <f>IF(C13=0,"_",IF(C$17=0,"_",ROUND(C13/C$17*100,2)))</f>
        <v>30.6</v>
      </c>
      <c r="E13" s="49">
        <v>131390459</v>
      </c>
      <c r="F13" s="47">
        <f>IF(E13=0,"_",IF(E$17=0,"_",ROUND(E13/E$17*100,2)))</f>
        <v>28.15</v>
      </c>
      <c r="I13" s="31"/>
    </row>
    <row r="14" spans="1:12" s="19" customFormat="1" ht="32.1" customHeight="1">
      <c r="A14" s="75"/>
      <c r="B14" s="48" t="s">
        <v>10</v>
      </c>
      <c r="C14" s="49">
        <v>15952319</v>
      </c>
      <c r="D14" s="47">
        <f>IF(C14=0,"_",IF(C$17=0,"_",ROUND(C14/C$17*100,2)))</f>
        <v>3.31</v>
      </c>
      <c r="E14" s="49">
        <v>14491333</v>
      </c>
      <c r="F14" s="47">
        <f>IF(E14=0,"_",IF(E$17=0,"_",ROUND(E14/E$17*100,2)))</f>
        <v>3.1</v>
      </c>
      <c r="I14" s="31"/>
    </row>
    <row r="15" spans="1:12" s="19" customFormat="1" ht="32.1" customHeight="1">
      <c r="A15" s="75"/>
      <c r="B15" s="48" t="s">
        <v>6</v>
      </c>
      <c r="C15" s="49">
        <v>3924666</v>
      </c>
      <c r="D15" s="47">
        <f>IF(C15=0,"_",IF(C$17=0,"_",ROUND(C15/C$17*100,2)))</f>
        <v>0.81</v>
      </c>
      <c r="E15" s="49">
        <v>3823156</v>
      </c>
      <c r="F15" s="47">
        <f>IF(E15=0,"_",IF(E$17=0,"_",ROUND(E15/E$17*100,2)))</f>
        <v>0.82</v>
      </c>
      <c r="I15" s="31"/>
    </row>
    <row r="16" spans="1:12" s="19" customFormat="1" ht="32.1" customHeight="1">
      <c r="A16" s="75"/>
      <c r="B16" s="48" t="s">
        <v>7</v>
      </c>
      <c r="C16" s="49">
        <v>0</v>
      </c>
      <c r="D16" s="47" t="str">
        <f>IF(C16=0,"0.00",IF(C$17=0,"_",ROUND(C16/C$17 * 100,2)))</f>
        <v>0.00</v>
      </c>
      <c r="E16" s="49">
        <v>0</v>
      </c>
      <c r="F16" s="47" t="str">
        <f>IF(E16=0,"0.00",IF(E$17=0,"_",ROUND(E16/E$17 * 100,2)))</f>
        <v>0.00</v>
      </c>
      <c r="K16" s="1"/>
    </row>
    <row r="17" spans="1:6" ht="32.25" customHeight="1">
      <c r="A17" s="62" t="s">
        <v>34</v>
      </c>
      <c r="B17" s="73"/>
      <c r="C17" s="7">
        <f>SUM(C11:C16)</f>
        <v>481762993</v>
      </c>
      <c r="D17" s="8">
        <f>IF(C$17=0,"_",ROUND(C17/C$17*100,2))</f>
        <v>100</v>
      </c>
      <c r="E17" s="7">
        <f>SUM(E11:E16)</f>
        <v>466765080</v>
      </c>
      <c r="F17" s="8">
        <f>IF(E$17=0,"_",ROUND(E17/E$17*100,2))</f>
        <v>100</v>
      </c>
    </row>
    <row r="18" spans="1:6">
      <c r="A18" s="9"/>
    </row>
  </sheetData>
  <mergeCells count="9">
    <mergeCell ref="A17:B17"/>
    <mergeCell ref="A11:A16"/>
    <mergeCell ref="A1:F1"/>
    <mergeCell ref="A2:F2"/>
    <mergeCell ref="E3:F3"/>
    <mergeCell ref="A4:B5"/>
    <mergeCell ref="C4:D4"/>
    <mergeCell ref="E4:F4"/>
    <mergeCell ref="A6:A10"/>
  </mergeCells>
  <phoneticPr fontId="1" type="noConversion"/>
  <printOptions horizontalCentered="1"/>
  <pageMargins left="0.78740157480314965" right="0.78740157480314965" top="0.78740157480314965" bottom="0.59055118110236227" header="0" footer="0"/>
  <pageSetup paperSize="9" scale="96" orientation="landscape" r:id="rId1"/>
  <headerFooter alignWithMargins="0"/>
  <ignoredErrors>
    <ignoredError sqref="C17" formulaRange="1"/>
    <ignoredError sqref="E17" formula="1" formulaRange="1"/>
    <ignoredError sqref="F7 F10 D17 D10 F17 D13 F8 F9 F11 D11 F12 D12 F13 D14 F14 D15 F15 D16 F1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view="pageBreakPreview" topLeftCell="A4" zoomScale="80" zoomScaleNormal="100" zoomScaleSheetLayoutView="80" workbookViewId="0">
      <selection activeCell="K16" sqref="K16"/>
    </sheetView>
  </sheetViews>
  <sheetFormatPr defaultColWidth="9" defaultRowHeight="16.5"/>
  <cols>
    <col min="1" max="1" width="41.875" style="32" customWidth="1"/>
    <col min="2" max="2" width="8.625" style="32" customWidth="1"/>
    <col min="3" max="4" width="18.625" style="32" customWidth="1"/>
    <col min="5" max="5" width="8.625" style="32" customWidth="1"/>
    <col min="6" max="7" width="18.625" style="32" customWidth="1"/>
    <col min="8" max="10" width="9" style="32"/>
    <col min="11" max="11" width="11.125" style="32" bestFit="1" customWidth="1"/>
    <col min="12" max="16384" width="9" style="32"/>
  </cols>
  <sheetData>
    <row r="1" spans="1:11" s="9" customFormat="1" ht="39" customHeight="1">
      <c r="A1" s="85" t="s">
        <v>44</v>
      </c>
      <c r="B1" s="85"/>
      <c r="C1" s="85"/>
      <c r="D1" s="85"/>
      <c r="E1" s="85"/>
      <c r="F1" s="85"/>
      <c r="G1" s="85"/>
      <c r="H1" s="43"/>
    </row>
    <row r="2" spans="1:11" s="21" customFormat="1" ht="24" customHeight="1">
      <c r="A2" s="86"/>
      <c r="B2" s="86"/>
      <c r="C2" s="86"/>
      <c r="D2" s="86"/>
      <c r="E2" s="86"/>
      <c r="F2" s="86"/>
      <c r="G2" s="86"/>
      <c r="H2" s="20"/>
    </row>
    <row r="3" spans="1:11" s="21" customFormat="1" ht="24" customHeight="1">
      <c r="D3" s="22"/>
      <c r="G3" s="22" t="s">
        <v>37</v>
      </c>
    </row>
    <row r="4" spans="1:11" s="21" customFormat="1" ht="21" customHeight="1">
      <c r="A4" s="87" t="s">
        <v>46</v>
      </c>
      <c r="B4" s="60" t="s">
        <v>60</v>
      </c>
      <c r="C4" s="89"/>
      <c r="D4" s="90"/>
      <c r="E4" s="60" t="s">
        <v>49</v>
      </c>
      <c r="F4" s="89"/>
      <c r="G4" s="90"/>
    </row>
    <row r="5" spans="1:11" s="24" customFormat="1" ht="21" customHeight="1">
      <c r="A5" s="88"/>
      <c r="B5" s="16" t="s">
        <v>47</v>
      </c>
      <c r="C5" s="23" t="s">
        <v>38</v>
      </c>
      <c r="D5" s="23" t="s">
        <v>39</v>
      </c>
      <c r="E5" s="16" t="s">
        <v>47</v>
      </c>
      <c r="F5" s="23" t="s">
        <v>38</v>
      </c>
      <c r="G5" s="23" t="s">
        <v>39</v>
      </c>
    </row>
    <row r="6" spans="1:11" s="24" customFormat="1" ht="27.95" customHeight="1">
      <c r="A6" s="25" t="s">
        <v>50</v>
      </c>
      <c r="B6" s="26">
        <v>1</v>
      </c>
      <c r="C6" s="27">
        <v>101523755</v>
      </c>
      <c r="D6" s="27">
        <v>99004024</v>
      </c>
      <c r="E6" s="26">
        <v>1</v>
      </c>
      <c r="F6" s="27">
        <v>97454216</v>
      </c>
      <c r="G6" s="27">
        <v>93651866</v>
      </c>
    </row>
    <row r="7" spans="1:11" s="21" customFormat="1" ht="27.95" customHeight="1">
      <c r="A7" s="25" t="s">
        <v>51</v>
      </c>
      <c r="B7" s="26">
        <v>2</v>
      </c>
      <c r="C7" s="27">
        <v>52971932</v>
      </c>
      <c r="D7" s="27">
        <v>68464259</v>
      </c>
      <c r="E7" s="26">
        <v>2</v>
      </c>
      <c r="F7" s="27">
        <v>53194049</v>
      </c>
      <c r="G7" s="27">
        <v>70773491</v>
      </c>
    </row>
    <row r="8" spans="1:11" s="21" customFormat="1" ht="27.95" customHeight="1">
      <c r="A8" s="25" t="s">
        <v>52</v>
      </c>
      <c r="B8" s="26">
        <v>3</v>
      </c>
      <c r="C8" s="27">
        <v>43019046</v>
      </c>
      <c r="D8" s="27">
        <v>42206171</v>
      </c>
      <c r="E8" s="26">
        <v>3</v>
      </c>
      <c r="F8" s="27">
        <v>43017863</v>
      </c>
      <c r="G8" s="27">
        <v>42087390</v>
      </c>
    </row>
    <row r="9" spans="1:11" s="21" customFormat="1" ht="27.95" customHeight="1">
      <c r="A9" s="25" t="s">
        <v>54</v>
      </c>
      <c r="B9" s="42">
        <v>4</v>
      </c>
      <c r="C9" s="27">
        <v>34950087</v>
      </c>
      <c r="D9" s="27">
        <v>25591100</v>
      </c>
      <c r="E9" s="42">
        <v>5</v>
      </c>
      <c r="F9" s="27">
        <v>35579123</v>
      </c>
      <c r="G9" s="27">
        <v>25460237</v>
      </c>
    </row>
    <row r="10" spans="1:11" s="21" customFormat="1" ht="27.95" customHeight="1">
      <c r="A10" s="25" t="s">
        <v>53</v>
      </c>
      <c r="B10" s="42">
        <v>5</v>
      </c>
      <c r="C10" s="27">
        <v>32113073</v>
      </c>
      <c r="D10" s="27">
        <v>34582108</v>
      </c>
      <c r="E10" s="42">
        <v>4</v>
      </c>
      <c r="F10" s="27">
        <v>36152340</v>
      </c>
      <c r="G10" s="27">
        <v>38458829</v>
      </c>
    </row>
    <row r="11" spans="1:11" s="21" customFormat="1" ht="27.95" customHeight="1">
      <c r="A11" s="25" t="s">
        <v>55</v>
      </c>
      <c r="B11" s="26">
        <v>6</v>
      </c>
      <c r="C11" s="27">
        <v>26195866</v>
      </c>
      <c r="D11" s="27">
        <v>21605836</v>
      </c>
      <c r="E11" s="26">
        <v>6</v>
      </c>
      <c r="F11" s="27">
        <v>26960266</v>
      </c>
      <c r="G11" s="27">
        <v>22722964</v>
      </c>
    </row>
    <row r="12" spans="1:11" s="21" customFormat="1" ht="27.95" customHeight="1">
      <c r="A12" s="25" t="s">
        <v>56</v>
      </c>
      <c r="B12" s="26">
        <v>7</v>
      </c>
      <c r="C12" s="27">
        <v>19240965</v>
      </c>
      <c r="D12" s="27">
        <v>14308241</v>
      </c>
      <c r="E12" s="26">
        <v>7</v>
      </c>
      <c r="F12" s="27">
        <v>19027949</v>
      </c>
      <c r="G12" s="27">
        <v>14126278</v>
      </c>
    </row>
    <row r="13" spans="1:11" s="21" customFormat="1" ht="27.95" customHeight="1">
      <c r="A13" s="25" t="s">
        <v>58</v>
      </c>
      <c r="B13" s="42">
        <v>8</v>
      </c>
      <c r="C13" s="27">
        <v>15867058</v>
      </c>
      <c r="D13" s="27">
        <v>9550179</v>
      </c>
      <c r="E13" s="42">
        <v>9</v>
      </c>
      <c r="F13" s="27">
        <v>15030394</v>
      </c>
      <c r="G13" s="27">
        <v>9729961</v>
      </c>
    </row>
    <row r="14" spans="1:11" s="21" customFormat="1" ht="27.95" customHeight="1">
      <c r="A14" s="25" t="s">
        <v>57</v>
      </c>
      <c r="B14" s="42">
        <v>9</v>
      </c>
      <c r="C14" s="27">
        <v>14521892</v>
      </c>
      <c r="D14" s="27">
        <v>9926088</v>
      </c>
      <c r="E14" s="42">
        <v>8</v>
      </c>
      <c r="F14" s="27">
        <v>15046166</v>
      </c>
      <c r="G14" s="27">
        <v>10121353</v>
      </c>
    </row>
    <row r="15" spans="1:11" s="21" customFormat="1" ht="27.95" customHeight="1">
      <c r="A15" s="25" t="s">
        <v>62</v>
      </c>
      <c r="B15" s="42">
        <v>10</v>
      </c>
      <c r="C15" s="27">
        <v>12047989</v>
      </c>
      <c r="D15" s="27">
        <v>13876078</v>
      </c>
      <c r="E15" s="42">
        <v>11</v>
      </c>
      <c r="F15" s="27">
        <v>12051098</v>
      </c>
      <c r="G15" s="27">
        <v>13411311</v>
      </c>
    </row>
    <row r="16" spans="1:11" s="21" customFormat="1" ht="27.95" customHeight="1">
      <c r="A16" s="16" t="s">
        <v>48</v>
      </c>
      <c r="B16" s="23"/>
      <c r="C16" s="27">
        <f>SUM(C6:C15)</f>
        <v>352451663</v>
      </c>
      <c r="D16" s="27">
        <f>SUM(D6:D15)</f>
        <v>339114084</v>
      </c>
      <c r="E16" s="23"/>
      <c r="F16" s="27">
        <f>SUM(F6:F15)</f>
        <v>353513464</v>
      </c>
      <c r="G16" s="27">
        <f>SUM(G6:G15)</f>
        <v>340543680</v>
      </c>
      <c r="K16" s="46"/>
    </row>
    <row r="17" spans="1:8" s="21" customFormat="1" ht="18" customHeight="1">
      <c r="A17" s="81" t="s">
        <v>41</v>
      </c>
      <c r="B17" s="82"/>
      <c r="C17" s="82"/>
      <c r="D17" s="82"/>
      <c r="E17" s="82"/>
      <c r="F17" s="82"/>
      <c r="G17" s="82"/>
    </row>
    <row r="18" spans="1:8" s="21" customFormat="1" ht="18" customHeight="1">
      <c r="A18" s="83" t="s">
        <v>40</v>
      </c>
      <c r="B18" s="84"/>
      <c r="C18" s="84"/>
      <c r="D18" s="84"/>
      <c r="E18" s="84"/>
      <c r="F18" s="84"/>
      <c r="G18" s="84"/>
    </row>
    <row r="19" spans="1:8" s="21" customFormat="1" ht="18" customHeight="1">
      <c r="A19" s="64" t="s">
        <v>42</v>
      </c>
      <c r="B19" s="84"/>
      <c r="C19" s="84"/>
      <c r="D19" s="84"/>
      <c r="E19" s="84"/>
      <c r="F19" s="84"/>
      <c r="G19" s="84"/>
    </row>
    <row r="20" spans="1:8" s="21" customFormat="1" ht="18" customHeight="1">
      <c r="A20" s="64" t="s">
        <v>43</v>
      </c>
      <c r="B20" s="84"/>
      <c r="C20" s="84"/>
      <c r="D20" s="84"/>
      <c r="E20" s="84"/>
      <c r="F20" s="84"/>
      <c r="G20" s="84"/>
    </row>
    <row r="21" spans="1:8" s="21" customFormat="1" ht="18" customHeight="1">
      <c r="A21" s="64" t="s">
        <v>45</v>
      </c>
      <c r="B21" s="84"/>
      <c r="C21" s="84"/>
      <c r="D21" s="84"/>
      <c r="E21" s="84"/>
      <c r="F21" s="84"/>
      <c r="G21" s="84"/>
    </row>
    <row r="22" spans="1:8">
      <c r="A22" s="80"/>
      <c r="B22" s="80"/>
      <c r="C22" s="80"/>
      <c r="D22" s="80"/>
      <c r="E22" s="80"/>
      <c r="F22" s="80"/>
    </row>
    <row r="23" spans="1:8" ht="19.899999999999999" customHeight="1">
      <c r="A23" s="80"/>
      <c r="B23" s="80"/>
      <c r="C23" s="80"/>
      <c r="D23" s="80"/>
      <c r="E23" s="80"/>
      <c r="F23" s="80"/>
    </row>
    <row r="24" spans="1:8" ht="19.899999999999999" customHeight="1"/>
    <row r="25" spans="1:8" ht="25.15" customHeight="1"/>
    <row r="26" spans="1:8" ht="93.6" customHeight="1"/>
    <row r="29" spans="1:8" ht="18.75">
      <c r="E29" s="33"/>
      <c r="F29" s="34"/>
      <c r="G29" s="34"/>
      <c r="H29" s="35"/>
    </row>
    <row r="30" spans="1:8">
      <c r="E30" s="35"/>
      <c r="F30" s="35"/>
      <c r="G30" s="35"/>
      <c r="H30" s="35"/>
    </row>
  </sheetData>
  <mergeCells count="12">
    <mergeCell ref="A1:G1"/>
    <mergeCell ref="A2:G2"/>
    <mergeCell ref="A4:A5"/>
    <mergeCell ref="B4:D4"/>
    <mergeCell ref="E4:G4"/>
    <mergeCell ref="A23:F23"/>
    <mergeCell ref="A17:G17"/>
    <mergeCell ref="A18:G18"/>
    <mergeCell ref="A19:G19"/>
    <mergeCell ref="A20:G20"/>
    <mergeCell ref="A21:G21"/>
    <mergeCell ref="A22:F22"/>
  </mergeCells>
  <phoneticPr fontId="1" type="noConversion"/>
  <pageMargins left="0.31496062992125984" right="0.31496062992125984" top="0.55118110236220474" bottom="0.55118110236220474" header="0.31496062992125984" footer="0.31496062992125984"/>
  <pageSetup paperSize="9" orientation="landscape" r:id="rId1"/>
  <rowBreaks count="1" manualBreakCount="1">
    <brk id="22"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Central Bank Of 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李佳盈</cp:lastModifiedBy>
  <cp:lastPrinted>2021-06-03T08:13:27Z</cp:lastPrinted>
  <dcterms:created xsi:type="dcterms:W3CDTF">2005-01-04T07:49:27Z</dcterms:created>
  <dcterms:modified xsi:type="dcterms:W3CDTF">2021-06-25T01:28:27Z</dcterms:modified>
</cp:coreProperties>
</file>