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0新聞稿\110年3月\中央銀行110年3月26日發布新聞稿第059號(109年12月底本國銀行國家風險統計)\"/>
    </mc:Choice>
  </mc:AlternateContent>
  <bookViews>
    <workbookView xWindow="-15" yWindow="75" windowWidth="28830" windowHeight="6210" tabRatio="900"/>
  </bookViews>
  <sheets>
    <sheet name="附表1" sheetId="8" r:id="rId1"/>
    <sheet name="附表2" sheetId="21" r:id="rId2"/>
    <sheet name="附表3" sheetId="7" r:id="rId3"/>
    <sheet name="附表4" sheetId="22" r:id="rId4"/>
  </sheets>
  <externalReferences>
    <externalReference r:id="rId5"/>
  </externalReferences>
  <definedNames>
    <definedName name="_xlnm.Print_Area" localSheetId="0">附表1!$A$1:$H$13</definedName>
    <definedName name="_xlnm.Print_Area" localSheetId="1">附表2!$A$1:$I$12</definedName>
    <definedName name="_xlnm.Print_Area" localSheetId="2">附表3!$A$1:$F$28</definedName>
    <definedName name="_xlnm.Print_Area" localSheetId="3">附表4!$A$1:$G$22</definedName>
  </definedNames>
  <calcPr calcId="162913"/>
</workbook>
</file>

<file path=xl/calcChain.xml><?xml version="1.0" encoding="utf-8"?>
<calcChain xmlns="http://schemas.openxmlformats.org/spreadsheetml/2006/main">
  <c r="G16" i="22" l="1"/>
  <c r="F16" i="22"/>
  <c r="D16" i="22"/>
  <c r="C16" i="22"/>
  <c r="E28" i="7" l="1"/>
  <c r="C28" i="7"/>
  <c r="D28" i="7" s="1"/>
  <c r="F26" i="7"/>
  <c r="D26" i="7"/>
  <c r="F24" i="7"/>
  <c r="D24" i="7"/>
  <c r="F22" i="7"/>
  <c r="F18" i="7"/>
  <c r="D18" i="7"/>
  <c r="F16" i="7"/>
  <c r="F14" i="7"/>
  <c r="D14" i="7"/>
  <c r="F12" i="7"/>
  <c r="D12" i="7"/>
  <c r="F10" i="7"/>
  <c r="F6" i="7"/>
  <c r="D6" i="7"/>
  <c r="E10" i="21"/>
  <c r="H10" i="21" s="1"/>
  <c r="D10" i="21"/>
  <c r="C10" i="21"/>
  <c r="G10" i="21" s="1"/>
  <c r="H9" i="21"/>
  <c r="G9" i="21"/>
  <c r="F9" i="21"/>
  <c r="D9" i="21"/>
  <c r="H8" i="21"/>
  <c r="G8" i="21"/>
  <c r="F8" i="21"/>
  <c r="D8" i="21"/>
  <c r="G7" i="21"/>
  <c r="H7" i="21" s="1"/>
  <c r="F7" i="21"/>
  <c r="D7" i="21"/>
  <c r="H6" i="21"/>
  <c r="G6" i="21"/>
  <c r="D6" i="21"/>
  <c r="E4" i="21"/>
  <c r="C4" i="21"/>
  <c r="E10" i="8"/>
  <c r="D10" i="8"/>
  <c r="C10" i="8"/>
  <c r="G9" i="8"/>
  <c r="H9" i="8" s="1"/>
  <c r="F9" i="8"/>
  <c r="D9" i="8"/>
  <c r="G8" i="8"/>
  <c r="H8" i="8" s="1"/>
  <c r="D8" i="8"/>
  <c r="G7" i="8"/>
  <c r="H7" i="8" s="1"/>
  <c r="D7" i="8"/>
  <c r="H6" i="8"/>
  <c r="G6" i="8"/>
  <c r="D6" i="8"/>
  <c r="D10" i="7" l="1"/>
  <c r="D16" i="7"/>
  <c r="D22" i="7"/>
  <c r="D8" i="7"/>
  <c r="D20" i="7"/>
  <c r="F28" i="7"/>
  <c r="F8" i="7"/>
  <c r="F20" i="7"/>
  <c r="F6" i="21"/>
  <c r="F10" i="21"/>
  <c r="H10" i="8"/>
  <c r="F8" i="8"/>
  <c r="F10" i="8"/>
  <c r="F7" i="8"/>
  <c r="G10" i="8"/>
  <c r="F6" i="8"/>
</calcChain>
</file>

<file path=xl/sharedStrings.xml><?xml version="1.0" encoding="utf-8"?>
<sst xmlns="http://schemas.openxmlformats.org/spreadsheetml/2006/main" count="88" uniqueCount="64">
  <si>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</si>
  <si>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</si>
  <si>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</si>
  <si>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</si>
  <si>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</si>
  <si>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</si>
  <si>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</si>
  <si>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</si>
  <si>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</si>
  <si>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</si>
  <si>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</si>
  <si>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</si>
  <si>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</si>
  <si>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</si>
  <si>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</si>
  <si>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</si>
  <si>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</si>
  <si>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</si>
  <si>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</si>
  <si>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</si>
  <si>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</si>
  <si>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</si>
  <si>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</si>
  <si>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</si>
  <si>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</si>
  <si>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其他</t>
    </r>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</si>
  <si>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</si>
  <si>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</si>
  <si>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</si>
  <si>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</si>
  <si>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</si>
  <si>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</si>
  <si>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</si>
  <si>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</si>
  <si>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</si>
  <si>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</si>
  <si>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</si>
  <si>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4"/>
        <rFont val="標楷體"/>
        <family val="4"/>
        <charset val="136"/>
      </rPr>
      <t>單位：千美元</t>
    </r>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</si>
  <si>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</si>
  <si>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</si>
  <si>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</si>
  <si>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</si>
  <si>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</si>
  <si>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</si>
  <si>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</si>
  <si>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</si>
  <si>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t>債 務 國 名 稱</t>
  </si>
  <si>
    <t>排序</t>
    <phoneticPr fontId="1" type="noConversion"/>
  </si>
  <si>
    <t>合             計</t>
  </si>
  <si>
    <t>109.9.30</t>
    <phoneticPr fontId="1" type="noConversion"/>
  </si>
  <si>
    <r>
      <rPr>
        <sz val="14"/>
        <rFont val="標楷體"/>
        <family val="4"/>
        <charset val="136"/>
      </rPr>
      <t>非銀行之私人部門</t>
    </r>
    <phoneticPr fontId="1" type="noConversion"/>
  </si>
  <si>
    <t>109.12.31</t>
    <phoneticPr fontId="1" type="noConversion"/>
  </si>
  <si>
    <r>
      <t>基準日：</t>
    </r>
    <r>
      <rPr>
        <sz val="14"/>
        <rFont val="Times New Roman"/>
        <family val="1"/>
      </rPr>
      <t>109.12.31</t>
    </r>
    <phoneticPr fontId="1"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</si>
  <si>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</si>
  <si>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</si>
  <si>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</si>
  <si>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日本</t>
    </r>
    <r>
      <rPr>
        <sz val="14"/>
        <rFont val="Times New Roman"/>
        <family val="1"/>
      </rPr>
      <t>(JAPAN)</t>
    </r>
  </si>
  <si>
    <r>
      <rPr>
        <sz val="14"/>
        <rFont val="標楷體"/>
        <family val="4"/>
        <charset val="136"/>
      </rPr>
      <t>香港</t>
    </r>
    <r>
      <rPr>
        <sz val="14"/>
        <rFont val="Times New Roman"/>
        <family val="1"/>
      </rPr>
      <t>(HONG KONG SAR)</t>
    </r>
  </si>
  <si>
    <r>
      <rPr>
        <sz val="14"/>
        <rFont val="標楷體"/>
        <family val="4"/>
        <charset val="136"/>
      </rPr>
      <t>澳大利亞</t>
    </r>
    <r>
      <rPr>
        <sz val="14"/>
        <rFont val="Times New Roman"/>
        <family val="1"/>
      </rPr>
      <t>(AUSTRALIA)</t>
    </r>
  </si>
  <si>
    <r>
      <rPr>
        <sz val="14"/>
        <rFont val="標楷體"/>
        <family val="4"/>
        <charset val="136"/>
      </rPr>
      <t>開曼群島</t>
    </r>
    <r>
      <rPr>
        <sz val="14"/>
        <rFont val="Times New Roman"/>
        <family val="1"/>
      </rPr>
      <t>(CAYMAN ISLANDS)</t>
    </r>
  </si>
  <si>
    <r>
      <rPr>
        <sz val="14"/>
        <rFont val="標楷體"/>
        <family val="4"/>
        <charset val="136"/>
      </rPr>
      <t>英國</t>
    </r>
    <r>
      <rPr>
        <sz val="14"/>
        <rFont val="Times New Roman"/>
        <family val="1"/>
      </rPr>
      <t>(UNITED KINGDOM)</t>
    </r>
  </si>
  <si>
    <r>
      <rPr>
        <sz val="14"/>
        <rFont val="標楷體"/>
        <family val="4"/>
        <charset val="136"/>
      </rPr>
      <t>新加坡</t>
    </r>
    <r>
      <rPr>
        <sz val="14"/>
        <rFont val="Times New Roman"/>
        <family val="1"/>
      </rPr>
      <t>(SINGAPORE)</t>
    </r>
  </si>
  <si>
    <r>
      <rPr>
        <sz val="14"/>
        <color theme="1"/>
        <rFont val="標楷體"/>
        <family val="4"/>
        <charset val="136"/>
      </rPr>
      <t>英屬西印度群島</t>
    </r>
    <r>
      <rPr>
        <sz val="14"/>
        <color theme="1"/>
        <rFont val="Times New Roman"/>
        <family val="1"/>
      </rPr>
      <t>(WEST INDIES UK)</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</si>
  <si>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「外國債權」係指本國銀行國內外總分支機構對非本國居住民之債權。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</si>
</sst>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_ "/>
    <numFmt numFmtId="178" formatCode="0.000000"/>
    <numFmt numFmtId="179" formatCode="#,##0.00_ "/>
    <numFmt numFmtId="180" formatCode="0.0000"/>
  </numFmts>
  <fonts count="12">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
      <sz val="14"/>
      <color theme="1"/>
      <name val="Times New Roman"/>
      <family val="1"/>
    </font>
    <font>
      <sz val="14"/>
      <color theme="1"/>
      <name val="標楷體"/>
      <family val="4"/>
      <charset val="136"/>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6" fillId="0" borderId="1" xfId="0" applyNumberFormat="1" applyFont="1" applyBorder="1" applyAlignment="1">
      <alignment horizontal="right" vertical="center" wrapText="1"/>
    </xf>
    <xf numFmtId="176" fontId="6" fillId="0" borderId="1" xfId="0" applyNumberFormat="1" applyFont="1" applyBorder="1" applyAlignment="1">
      <alignment horizontal="right" vertical="center" wrapText="1"/>
    </xf>
    <xf numFmtId="0" fontId="8" fillId="0" borderId="0" xfId="0" applyFont="1">
      <alignment vertical="center"/>
    </xf>
    <xf numFmtId="177" fontId="6" fillId="0" borderId="5"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177" fontId="6" fillId="0" borderId="10" xfId="0" applyNumberFormat="1" applyFont="1" applyBorder="1" applyAlignment="1">
      <alignment horizontal="right" vertical="center" wrapText="1"/>
    </xf>
    <xf numFmtId="177" fontId="6" fillId="0" borderId="2" xfId="0" applyNumberFormat="1" applyFont="1" applyBorder="1" applyAlignment="1">
      <alignment horizontal="right" vertical="center" wrapText="1"/>
    </xf>
    <xf numFmtId="176" fontId="6" fillId="0" borderId="2" xfId="0" applyNumberFormat="1" applyFont="1" applyBorder="1" applyAlignment="1">
      <alignment horizontal="right" vertical="center" wrapText="1"/>
    </xf>
    <xf numFmtId="177" fontId="6"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6" fillId="0" borderId="7" xfId="0" applyNumberFormat="1" applyFont="1" applyBorder="1" applyAlignment="1">
      <alignment horizontal="right" vertical="center" wrapText="1"/>
    </xf>
    <xf numFmtId="176" fontId="6" fillId="0" borderId="6" xfId="0" applyNumberFormat="1" applyFont="1" applyBorder="1" applyAlignment="1">
      <alignment horizontal="right" vertical="center" wrapText="1"/>
    </xf>
    <xf numFmtId="0" fontId="3"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right" vertical="center" wrapText="1"/>
    </xf>
    <xf numFmtId="0" fontId="6" fillId="0" borderId="1" xfId="0" applyFont="1" applyBorder="1" applyAlignment="1">
      <alignment horizontal="center" vertical="center" wrapText="1"/>
    </xf>
    <xf numFmtId="0" fontId="9" fillId="0" borderId="0" xfId="0" applyFont="1" applyAlignment="1">
      <alignment vertical="center" wrapText="1"/>
    </xf>
    <xf numFmtId="0" fontId="6" fillId="0" borderId="1" xfId="0" applyFont="1" applyBorder="1" applyAlignment="1">
      <alignment vertical="center" wrapText="1"/>
    </xf>
    <xf numFmtId="0" fontId="6" fillId="0" borderId="1" xfId="0" applyNumberFormat="1" applyFont="1" applyBorder="1" applyAlignment="1">
      <alignment horizontal="center" vertical="center" wrapText="1"/>
    </xf>
    <xf numFmtId="177" fontId="6" fillId="0" borderId="1" xfId="0" applyNumberFormat="1" applyFont="1" applyBorder="1" applyAlignment="1">
      <alignment vertical="center" wrapText="1"/>
    </xf>
    <xf numFmtId="0" fontId="6" fillId="0" borderId="8" xfId="0" applyFont="1" applyBorder="1" applyAlignment="1">
      <alignment horizontal="right" vertical="center" wrapText="1"/>
    </xf>
    <xf numFmtId="0" fontId="8" fillId="0" borderId="0" xfId="0" applyFont="1" applyAlignment="1">
      <alignment vertical="center"/>
    </xf>
    <xf numFmtId="178" fontId="3" fillId="0" borderId="0" xfId="0" applyNumberFormat="1" applyFont="1">
      <alignment vertical="center"/>
    </xf>
    <xf numFmtId="180" fontId="3" fillId="0" borderId="0" xfId="0" applyNumberFormat="1" applyFont="1" applyAlignment="1">
      <alignment vertical="center"/>
    </xf>
    <xf numFmtId="0" fontId="3" fillId="0" borderId="0" xfId="0" applyFont="1" applyAlignment="1">
      <alignment vertical="center" wrapText="1"/>
    </xf>
    <xf numFmtId="0" fontId="6" fillId="0" borderId="0" xfId="0" applyNumberFormat="1" applyFont="1" applyBorder="1" applyAlignment="1">
      <alignment horizontal="center" vertical="center" wrapText="1"/>
    </xf>
    <xf numFmtId="177" fontId="6" fillId="0" borderId="0" xfId="0" applyNumberFormat="1" applyFont="1" applyBorder="1" applyAlignment="1">
      <alignment vertical="center" wrapText="1"/>
    </xf>
    <xf numFmtId="0" fontId="3" fillId="0" borderId="0"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Alignment="1">
      <alignment horizontal="left" vertical="center"/>
    </xf>
    <xf numFmtId="177" fontId="6" fillId="0" borderId="8" xfId="0" applyNumberFormat="1" applyFont="1" applyBorder="1" applyAlignment="1">
      <alignment horizontal="right" vertical="center" wrapText="1"/>
    </xf>
    <xf numFmtId="0" fontId="2" fillId="0" borderId="6" xfId="0" applyFont="1" applyBorder="1" applyAlignment="1">
      <alignment horizontal="center" vertical="center" wrapText="1"/>
    </xf>
    <xf numFmtId="0" fontId="6" fillId="2"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0" fillId="0" borderId="0" xfId="0" applyAlignment="1">
      <alignmen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8" fillId="0" borderId="11" xfId="0" applyFont="1" applyBorder="1" applyAlignment="1">
      <alignment horizontal="left" vertical="center"/>
    </xf>
    <xf numFmtId="0" fontId="2" fillId="0" borderId="0" xfId="0" applyFont="1" applyAlignment="1">
      <alignment horizontal="center" vertical="center"/>
    </xf>
    <xf numFmtId="179" fontId="6" fillId="0" borderId="6" xfId="0" applyNumberFormat="1" applyFont="1" applyBorder="1" applyAlignment="1">
      <alignment horizontal="right" vertical="center" wrapText="1"/>
    </xf>
    <xf numFmtId="179" fontId="6" fillId="0" borderId="7" xfId="0" applyNumberFormat="1" applyFont="1" applyBorder="1" applyAlignment="1">
      <alignment horizontal="right" vertical="center"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177" fontId="6" fillId="0" borderId="6" xfId="0" applyNumberFormat="1" applyFont="1" applyBorder="1" applyAlignment="1">
      <alignment horizontal="right" vertical="center" wrapText="1"/>
    </xf>
    <xf numFmtId="177" fontId="6" fillId="0" borderId="7" xfId="0" applyNumberFormat="1" applyFont="1" applyBorder="1" applyAlignment="1">
      <alignment horizontal="right" vertical="center" wrapText="1"/>
    </xf>
    <xf numFmtId="0" fontId="7"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9" xfId="0" applyFont="1" applyBorder="1" applyAlignment="1">
      <alignment horizontal="center" vertical="center" wrapText="1"/>
    </xf>
    <xf numFmtId="0" fontId="2" fillId="0" borderId="8" xfId="0" applyFont="1" applyBorder="1" applyAlignment="1">
      <alignment horizontal="left" vertical="center"/>
    </xf>
    <xf numFmtId="177" fontId="6" fillId="0" borderId="8" xfId="0" applyNumberFormat="1" applyFont="1" applyBorder="1" applyAlignment="1">
      <alignment horizontal="right" vertical="center" wrapText="1"/>
    </xf>
    <xf numFmtId="179" fontId="6" fillId="0" borderId="8" xfId="0" applyNumberFormat="1" applyFont="1" applyBorder="1" applyAlignment="1">
      <alignment horizontal="right" vertical="center" wrapText="1"/>
    </xf>
    <xf numFmtId="0" fontId="3" fillId="0" borderId="0" xfId="0" applyFont="1" applyAlignment="1">
      <alignment horizontal="left" vertical="center" wrapText="1" indent="3"/>
    </xf>
    <xf numFmtId="0" fontId="8" fillId="0" borderId="11" xfId="0" applyFont="1" applyBorder="1" applyAlignment="1">
      <alignment horizontal="left" vertical="top"/>
    </xf>
    <xf numFmtId="0" fontId="0" fillId="0" borderId="11" xfId="0" applyBorder="1" applyAlignment="1">
      <alignment vertical="center"/>
    </xf>
    <xf numFmtId="0" fontId="8" fillId="0" borderId="0" xfId="0" applyFont="1" applyBorder="1" applyAlignment="1">
      <alignment horizontal="left" vertical="top"/>
    </xf>
    <xf numFmtId="0" fontId="0" fillId="0" borderId="0" xfId="0"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cellXfs>
  <cellStyles count="1">
    <cellStyle name="一般" xfId="0" builtinId="0"/>
  </cellStyles>
  <dxfs count="0"/>
  <tableStyles count="0" defaultTableStyle="TableStyleMedium2" defaultPivotStyle="PivotStyleLight16"/>
  <colors>
    <mruColors>
      <color rgb="FFC96009"/>
      <color rgb="FF5AFC69"/>
      <color rgb="FFF3F062"/>
      <color rgb="FF89CC86"/>
      <color rgb="FFF35B5B"/>
      <color rgb="FFFF7171"/>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26412;&#22283;&#37504;&#34892;\&#22283;&#23478;&#39080;&#38570;\&#22283;&#23478;&#39080;&#38570;-&#27946;&#33729;&#21535;(10612-%20%20)\10912&#23395;&#22577;\&#26032;&#32862;&#31295;\&#26032;&#32862;&#31295;&#21450;&#38468;&#34920;\10912&#26032;&#32862;&#31295;_&#22806;&#22283;&#20661;&#27402;(&#35519;&#25972;&#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直接期限部門別"/>
      <sheetName val="2.最終部門別"/>
      <sheetName val="3.國家地區別"/>
      <sheetName val="4.前十大國家"/>
      <sheetName val="5.直接風險-期限別"/>
      <sheetName val="6.最終部門性質別"/>
      <sheetName val="7.自有直接國家地區別"/>
      <sheetName val="8.信託直接國家地區別"/>
    </sheetNames>
    <sheetDataSet>
      <sheetData sheetId="0">
        <row r="4">
          <cell r="C4" t="str">
            <v>109.12.31</v>
          </cell>
          <cell r="E4" t="str">
            <v>109.9.30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3"/>
  <sheetViews>
    <sheetView tabSelected="1" zoomScaleNormal="100" workbookViewId="0">
      <selection activeCell="C16" sqref="C16"/>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9" width="9" style="1"/>
    <col min="10" max="10" width="10.5" style="1" bestFit="1" customWidth="1"/>
    <col min="11" max="11" width="12.75" style="1" bestFit="1" customWidth="1"/>
    <col min="12" max="16384" width="9" style="1"/>
  </cols>
  <sheetData>
    <row r="1" spans="1:10" ht="39" customHeight="1">
      <c r="A1" s="48" t="s">
        <v>18</v>
      </c>
      <c r="B1" s="48"/>
      <c r="C1" s="48"/>
      <c r="D1" s="48"/>
      <c r="E1" s="48"/>
      <c r="F1" s="48"/>
      <c r="G1" s="48"/>
      <c r="H1" s="48"/>
      <c r="I1" s="3"/>
    </row>
    <row r="2" spans="1:10" ht="24" customHeight="1">
      <c r="A2" s="49"/>
      <c r="B2" s="49"/>
      <c r="C2" s="49"/>
      <c r="D2" s="49"/>
      <c r="E2" s="49"/>
      <c r="F2" s="49"/>
      <c r="G2" s="49"/>
      <c r="H2" s="49"/>
      <c r="I2" s="4"/>
    </row>
    <row r="3" spans="1:10" ht="24" customHeight="1">
      <c r="A3" s="47" t="s">
        <v>16</v>
      </c>
      <c r="B3" s="47"/>
      <c r="C3" s="47"/>
      <c r="D3" s="47"/>
      <c r="E3" s="47"/>
      <c r="F3" s="47"/>
      <c r="G3" s="47"/>
      <c r="H3" s="47"/>
      <c r="I3" s="5"/>
    </row>
    <row r="4" spans="1:10" ht="27" customHeight="1">
      <c r="A4" s="50" t="s">
        <v>21</v>
      </c>
      <c r="B4" s="51"/>
      <c r="C4" s="54" t="s">
        <v>51</v>
      </c>
      <c r="D4" s="55"/>
      <c r="E4" s="54" t="s">
        <v>49</v>
      </c>
      <c r="F4" s="55"/>
      <c r="G4" s="56" t="s">
        <v>1</v>
      </c>
      <c r="H4" s="57"/>
      <c r="I4" s="6"/>
    </row>
    <row r="5" spans="1:10" ht="27" customHeight="1">
      <c r="A5" s="52"/>
      <c r="B5" s="53"/>
      <c r="C5" s="36" t="s">
        <v>2</v>
      </c>
      <c r="D5" s="37" t="s">
        <v>15</v>
      </c>
      <c r="E5" s="36" t="s">
        <v>2</v>
      </c>
      <c r="F5" s="37" t="s">
        <v>15</v>
      </c>
      <c r="G5" s="16" t="s">
        <v>2</v>
      </c>
      <c r="H5" s="41" t="s">
        <v>22</v>
      </c>
    </row>
    <row r="6" spans="1:10" ht="42" customHeight="1">
      <c r="A6" s="59" t="s">
        <v>23</v>
      </c>
      <c r="B6" s="60"/>
      <c r="C6" s="15">
        <v>139165838</v>
      </c>
      <c r="D6" s="11">
        <f>IF(C6=0,"_",IF(C$10=0,"_ ",ROUND(C6/C$10*100,2)))</f>
        <v>28.75</v>
      </c>
      <c r="E6" s="15">
        <v>130854956</v>
      </c>
      <c r="F6" s="11">
        <f>IF(E6=0,"_",IF(E$10=0,"_ ",ROUND(E6/E$10*100,2)))</f>
        <v>28.34</v>
      </c>
      <c r="G6" s="12">
        <f>C6-E6</f>
        <v>8310882</v>
      </c>
      <c r="H6" s="18">
        <f>IF(E6=0,"_",ROUND(G6/E6*100,2))</f>
        <v>6.35</v>
      </c>
      <c r="J6" s="30"/>
    </row>
    <row r="7" spans="1:10" ht="42" customHeight="1">
      <c r="A7" s="61" t="s">
        <v>24</v>
      </c>
      <c r="B7" s="62"/>
      <c r="C7" s="10">
        <v>48984401</v>
      </c>
      <c r="D7" s="11">
        <f t="shared" ref="D7:D9" si="0">IF(C7=0,"_",IF(C$10=0,"_ ",ROUND(C7/C$10*100,2)))</f>
        <v>10.119999999999999</v>
      </c>
      <c r="E7" s="10">
        <v>43314706</v>
      </c>
      <c r="F7" s="11">
        <f t="shared" ref="F7:F9" si="1">IF(E7=0,"_",IF(E$10=0,"_ ",ROUND(E7/E$10*100,2)))</f>
        <v>9.3800000000000008</v>
      </c>
      <c r="G7" s="10">
        <f t="shared" ref="G7:G9" si="2">C7-E7</f>
        <v>5669695</v>
      </c>
      <c r="H7" s="17">
        <f t="shared" ref="H7:H9" si="3">IF(E7=0,"_",ROUND(G7/E7*100,2))</f>
        <v>13.09</v>
      </c>
      <c r="J7" s="30"/>
    </row>
    <row r="8" spans="1:10" ht="42" customHeight="1">
      <c r="A8" s="61" t="s">
        <v>50</v>
      </c>
      <c r="B8" s="62"/>
      <c r="C8" s="10">
        <v>295844066</v>
      </c>
      <c r="D8" s="11">
        <f t="shared" si="0"/>
        <v>61.12</v>
      </c>
      <c r="E8" s="10">
        <v>287494071</v>
      </c>
      <c r="F8" s="11">
        <f t="shared" si="1"/>
        <v>62.27</v>
      </c>
      <c r="G8" s="10">
        <f t="shared" si="2"/>
        <v>8349995</v>
      </c>
      <c r="H8" s="17">
        <f t="shared" si="3"/>
        <v>2.9</v>
      </c>
      <c r="J8" s="30"/>
    </row>
    <row r="9" spans="1:10" ht="42" customHeight="1">
      <c r="A9" s="63" t="s">
        <v>25</v>
      </c>
      <c r="B9" s="64"/>
      <c r="C9" s="40">
        <v>35273</v>
      </c>
      <c r="D9" s="11">
        <f t="shared" si="0"/>
        <v>0.01</v>
      </c>
      <c r="E9" s="40">
        <v>33199</v>
      </c>
      <c r="F9" s="11">
        <f t="shared" si="1"/>
        <v>0.01</v>
      </c>
      <c r="G9" s="10">
        <f t="shared" si="2"/>
        <v>2074</v>
      </c>
      <c r="H9" s="28">
        <f t="shared" si="3"/>
        <v>6.25</v>
      </c>
      <c r="J9" s="30"/>
    </row>
    <row r="10" spans="1:10" ht="42" customHeight="1">
      <c r="A10" s="56" t="s">
        <v>26</v>
      </c>
      <c r="B10" s="57"/>
      <c r="C10" s="13">
        <f>SUM(C6:C9)</f>
        <v>484029578</v>
      </c>
      <c r="D10" s="14">
        <f>IF(C10=0,"_",IF(C$10=0,"_ ",ROUND(C10/C$10*100,2)))</f>
        <v>100</v>
      </c>
      <c r="E10" s="13">
        <f>SUM(E6:E9)</f>
        <v>461696932</v>
      </c>
      <c r="F10" s="14">
        <f>IF(E10=0,"_",IF(E$10=0,"_ ",ROUND(E10/E$10*100,2)))</f>
        <v>100</v>
      </c>
      <c r="G10" s="13">
        <f>C10-E10</f>
        <v>22332646</v>
      </c>
      <c r="H10" s="8">
        <f>IF(E10=0,"_",ROUND(G10/E10*100,2))</f>
        <v>4.84</v>
      </c>
    </row>
    <row r="11" spans="1:10" s="9" customFormat="1" ht="18" customHeight="1">
      <c r="A11" s="65" t="s">
        <v>63</v>
      </c>
      <c r="B11" s="65"/>
      <c r="C11" s="65"/>
      <c r="D11" s="65"/>
      <c r="E11" s="65"/>
      <c r="F11" s="65"/>
      <c r="G11" s="65"/>
      <c r="H11" s="65"/>
      <c r="I11" s="46"/>
    </row>
    <row r="12" spans="1:10">
      <c r="A12" s="58" t="s">
        <v>35</v>
      </c>
      <c r="B12" s="58"/>
      <c r="C12" s="58"/>
      <c r="D12" s="58"/>
      <c r="E12" s="58"/>
      <c r="F12" s="58"/>
      <c r="G12" s="58"/>
      <c r="H12" s="58"/>
    </row>
    <row r="13" spans="1:10">
      <c r="A13" s="58" t="s">
        <v>36</v>
      </c>
      <c r="B13" s="58"/>
      <c r="C13" s="58"/>
      <c r="D13" s="58"/>
      <c r="E13" s="58"/>
      <c r="F13" s="58"/>
      <c r="G13" s="58"/>
      <c r="H13" s="58"/>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10:E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zoomScaleNormal="100" workbookViewId="0">
      <selection activeCell="A15" sqref="A15:XFD16"/>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16384" width="9" style="1"/>
  </cols>
  <sheetData>
    <row r="1" spans="1:9" ht="39" customHeight="1">
      <c r="A1" s="48" t="s">
        <v>19</v>
      </c>
      <c r="B1" s="48"/>
      <c r="C1" s="48"/>
      <c r="D1" s="48"/>
      <c r="E1" s="48"/>
      <c r="F1" s="48"/>
      <c r="G1" s="48"/>
      <c r="H1" s="48"/>
    </row>
    <row r="2" spans="1:9" ht="24" customHeight="1">
      <c r="A2" s="66"/>
      <c r="B2" s="66"/>
      <c r="C2" s="66"/>
      <c r="D2" s="66"/>
      <c r="E2" s="66"/>
      <c r="F2" s="66"/>
      <c r="G2" s="66"/>
      <c r="H2" s="66"/>
    </row>
    <row r="3" spans="1:9" ht="24" customHeight="1">
      <c r="G3" s="2"/>
      <c r="H3" s="2" t="s">
        <v>16</v>
      </c>
    </row>
    <row r="4" spans="1:9" ht="27" customHeight="1">
      <c r="A4" s="50" t="s">
        <v>21</v>
      </c>
      <c r="B4" s="51"/>
      <c r="C4" s="54" t="str">
        <f>'[1]1.直接期限部門別'!C4:D4</f>
        <v>109.12.31</v>
      </c>
      <c r="D4" s="55"/>
      <c r="E4" s="54" t="str">
        <f>'[1]1.直接期限部門別'!E4:F4</f>
        <v>109.9.30</v>
      </c>
      <c r="F4" s="55"/>
      <c r="G4" s="56" t="s">
        <v>1</v>
      </c>
      <c r="H4" s="57"/>
    </row>
    <row r="5" spans="1:9" ht="27" customHeight="1">
      <c r="A5" s="52"/>
      <c r="B5" s="53"/>
      <c r="C5" s="36" t="s">
        <v>2</v>
      </c>
      <c r="D5" s="37" t="s">
        <v>15</v>
      </c>
      <c r="E5" s="36" t="s">
        <v>2</v>
      </c>
      <c r="F5" s="37" t="s">
        <v>15</v>
      </c>
      <c r="G5" s="16" t="s">
        <v>2</v>
      </c>
      <c r="H5" s="41" t="s">
        <v>22</v>
      </c>
    </row>
    <row r="6" spans="1:9" ht="42" customHeight="1">
      <c r="A6" s="59" t="s">
        <v>12</v>
      </c>
      <c r="B6" s="60"/>
      <c r="C6" s="10">
        <v>142435338</v>
      </c>
      <c r="D6" s="11">
        <f>IF(C6=0,"_",IF(C$10=0,"_",ROUND(C6/C$10 * 100,2)))</f>
        <v>30.52</v>
      </c>
      <c r="E6" s="10">
        <v>135452402</v>
      </c>
      <c r="F6" s="11">
        <f>IF(E6=0,"_",IF(E$10=0,"_",ROUND(E6/E$10 * 100,2)))</f>
        <v>30.38</v>
      </c>
      <c r="G6" s="12">
        <f>C6-E6</f>
        <v>6982936</v>
      </c>
      <c r="H6" s="18">
        <f>IF(E6=0,"_",ROUND(G6/E6 * 100,2))</f>
        <v>5.16</v>
      </c>
    </row>
    <row r="7" spans="1:9" ht="42" customHeight="1">
      <c r="A7" s="61" t="s">
        <v>13</v>
      </c>
      <c r="B7" s="62"/>
      <c r="C7" s="10">
        <v>52983722</v>
      </c>
      <c r="D7" s="11">
        <f t="shared" ref="D7:D8" si="0">IF(C7=0,"_",IF(C$10=0,"_",ROUND(C7/C$10 * 100,2)))</f>
        <v>11.35</v>
      </c>
      <c r="E7" s="10">
        <v>47189024</v>
      </c>
      <c r="F7" s="11">
        <f t="shared" ref="F7:F8" si="1">IF(E7=0,"_",IF(E$10=0,"_",ROUND(E7/E$10 * 100,2)))</f>
        <v>10.59</v>
      </c>
      <c r="G7" s="10">
        <f t="shared" ref="G7:G10" si="2">C7-E7</f>
        <v>5794698</v>
      </c>
      <c r="H7" s="17">
        <f t="shared" ref="H7:H10" si="3">IF(E7=0,"_",ROUND(G7/E7 * 100,2))</f>
        <v>12.28</v>
      </c>
    </row>
    <row r="8" spans="1:9" ht="42" customHeight="1">
      <c r="A8" s="61" t="s">
        <v>14</v>
      </c>
      <c r="B8" s="62"/>
      <c r="C8" s="10">
        <v>271346020</v>
      </c>
      <c r="D8" s="11">
        <f t="shared" si="0"/>
        <v>58.13</v>
      </c>
      <c r="E8" s="10">
        <v>263158089</v>
      </c>
      <c r="F8" s="11">
        <f t="shared" si="1"/>
        <v>59.03</v>
      </c>
      <c r="G8" s="10">
        <f t="shared" si="2"/>
        <v>8187931</v>
      </c>
      <c r="H8" s="17">
        <f t="shared" si="3"/>
        <v>3.11</v>
      </c>
    </row>
    <row r="9" spans="1:9" ht="42" customHeight="1">
      <c r="A9" s="63" t="s">
        <v>7</v>
      </c>
      <c r="B9" s="64"/>
      <c r="C9" s="10">
        <v>0</v>
      </c>
      <c r="D9" s="11" t="str">
        <f>IF(C9=0,"0.00",IF(C$10=0,"_",ROUND(C9/C$10 * 100,2)))</f>
        <v>0.00</v>
      </c>
      <c r="E9" s="10">
        <v>0</v>
      </c>
      <c r="F9" s="11" t="str">
        <f>IF(E9=0,"0.00",IF(E$10=0,"_",ROUND(E9/E$10 * 100,2)))</f>
        <v>0.00</v>
      </c>
      <c r="G9" s="10">
        <f t="shared" si="2"/>
        <v>0</v>
      </c>
      <c r="H9" s="17" t="str">
        <f>IF(E9=0,"-",ROUND(G9/E9 * 100,2))</f>
        <v>-</v>
      </c>
    </row>
    <row r="10" spans="1:9" ht="42" customHeight="1">
      <c r="A10" s="56" t="s">
        <v>26</v>
      </c>
      <c r="B10" s="57"/>
      <c r="C10" s="13">
        <f>SUM(C6:C9)</f>
        <v>466765080</v>
      </c>
      <c r="D10" s="14">
        <f>IF(C10=0,"_",IF(C$10=0,"_",ROUND(C10/C$10 * 100,2)))</f>
        <v>100</v>
      </c>
      <c r="E10" s="13">
        <f>SUM(E6:E9)</f>
        <v>445799515</v>
      </c>
      <c r="F10" s="14">
        <f>IF(E10=0,"_",IF(E$10=0,"_",ROUND(E10/E$10 * 100,2)))</f>
        <v>100</v>
      </c>
      <c r="G10" s="13">
        <f t="shared" si="2"/>
        <v>20965565</v>
      </c>
      <c r="H10" s="8">
        <f t="shared" si="3"/>
        <v>4.7</v>
      </c>
    </row>
    <row r="11" spans="1:9" s="9" customFormat="1" ht="18" customHeight="1">
      <c r="A11" s="65" t="s">
        <v>27</v>
      </c>
      <c r="B11" s="65"/>
      <c r="C11" s="65"/>
      <c r="D11" s="65"/>
      <c r="E11" s="65"/>
      <c r="F11" s="65"/>
      <c r="G11" s="65"/>
      <c r="H11" s="65"/>
      <c r="I11" s="29"/>
    </row>
    <row r="12" spans="1:9" s="9" customFormat="1" ht="18" customHeight="1">
      <c r="A12" s="58" t="s">
        <v>20</v>
      </c>
      <c r="B12" s="58"/>
      <c r="C12" s="58"/>
      <c r="D12" s="58"/>
      <c r="E12" s="58"/>
      <c r="F12" s="58"/>
      <c r="G12" s="58"/>
      <c r="H12" s="58"/>
      <c r="I12" s="39"/>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9:H9 D10:E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9"/>
  <sheetViews>
    <sheetView zoomScaleNormal="100" workbookViewId="0">
      <selection activeCell="J28" sqref="J28"/>
    </sheetView>
  </sheetViews>
  <sheetFormatPr defaultColWidth="9" defaultRowHeight="16.5"/>
  <cols>
    <col min="1" max="1" width="5.625" style="1" customWidth="1"/>
    <col min="2" max="2" width="23.625" style="1" customWidth="1"/>
    <col min="3" max="3" width="28.125" style="1" customWidth="1"/>
    <col min="4" max="4" width="13.875" style="1" customWidth="1"/>
    <col min="5" max="5" width="28.25" style="1" customWidth="1"/>
    <col min="6" max="6" width="13.75" style="1" customWidth="1"/>
    <col min="7" max="8" width="9" style="1"/>
    <col min="9" max="9" width="16.125" style="1" customWidth="1"/>
    <col min="10" max="10" width="9" style="1"/>
    <col min="11" max="11" width="16.75" style="1" customWidth="1"/>
    <col min="12" max="16384" width="9" style="1"/>
  </cols>
  <sheetData>
    <row r="1" spans="1:9" ht="39" customHeight="1">
      <c r="A1" s="48" t="s">
        <v>17</v>
      </c>
      <c r="B1" s="48"/>
      <c r="C1" s="48"/>
      <c r="D1" s="48"/>
      <c r="E1" s="48"/>
      <c r="F1" s="48"/>
    </row>
    <row r="2" spans="1:9" ht="24" customHeight="1">
      <c r="A2" s="66" t="s">
        <v>52</v>
      </c>
      <c r="B2" s="66"/>
      <c r="C2" s="66"/>
      <c r="D2" s="66"/>
      <c r="E2" s="66"/>
      <c r="F2" s="66"/>
    </row>
    <row r="3" spans="1:9" ht="24" customHeight="1">
      <c r="E3" s="47" t="s">
        <v>16</v>
      </c>
      <c r="F3" s="76"/>
    </row>
    <row r="4" spans="1:9" ht="21" customHeight="1">
      <c r="A4" s="50" t="s">
        <v>0</v>
      </c>
      <c r="B4" s="77"/>
      <c r="C4" s="56" t="s">
        <v>28</v>
      </c>
      <c r="D4" s="79"/>
      <c r="E4" s="56" t="s">
        <v>29</v>
      </c>
      <c r="F4" s="79"/>
    </row>
    <row r="5" spans="1:9" ht="21" customHeight="1">
      <c r="A5" s="52"/>
      <c r="B5" s="78"/>
      <c r="C5" s="16" t="s">
        <v>30</v>
      </c>
      <c r="D5" s="38" t="s">
        <v>31</v>
      </c>
      <c r="E5" s="16" t="s">
        <v>30</v>
      </c>
      <c r="F5" s="38" t="s">
        <v>31</v>
      </c>
    </row>
    <row r="6" spans="1:9" s="19" customFormat="1" ht="16.149999999999999" customHeight="1">
      <c r="A6" s="69" t="s">
        <v>3</v>
      </c>
      <c r="B6" s="72" t="s">
        <v>32</v>
      </c>
      <c r="C6" s="74">
        <v>253477801</v>
      </c>
      <c r="D6" s="67">
        <f>IF(C6=0,"_",IF(C$28=0,"_",ROUND(C6/C$28*100,2)))</f>
        <v>52.37</v>
      </c>
      <c r="E6" s="74">
        <v>246706420</v>
      </c>
      <c r="F6" s="67">
        <f>IF(E6=0,"_",IF(E$28=0,"_",ROUND(E6/E$28*100,2)))</f>
        <v>52.85</v>
      </c>
      <c r="I6" s="31"/>
    </row>
    <row r="7" spans="1:9" s="19" customFormat="1" ht="16.149999999999999" customHeight="1">
      <c r="A7" s="70"/>
      <c r="B7" s="73"/>
      <c r="C7" s="75"/>
      <c r="D7" s="68"/>
      <c r="E7" s="75"/>
      <c r="F7" s="68"/>
      <c r="I7" s="31"/>
    </row>
    <row r="8" spans="1:9" s="19" customFormat="1" ht="16.149999999999999" customHeight="1">
      <c r="A8" s="70"/>
      <c r="B8" s="73" t="s">
        <v>4</v>
      </c>
      <c r="C8" s="75">
        <v>95273112</v>
      </c>
      <c r="D8" s="68">
        <f t="shared" ref="D8:D10" si="0">IF(C8=0,"_",IF(C$28=0,"_",ROUND(C8/C$28*100,2)))</f>
        <v>19.68</v>
      </c>
      <c r="E8" s="75">
        <v>66303347</v>
      </c>
      <c r="F8" s="68">
        <f>IF(E8=0,"_",IF(E$28=0,"_",ROUND(E8/E$28*100,2)))+0.01</f>
        <v>14.209999999999999</v>
      </c>
      <c r="I8" s="31"/>
    </row>
    <row r="9" spans="1:9" s="19" customFormat="1" ht="16.149999999999999" customHeight="1">
      <c r="A9" s="70"/>
      <c r="B9" s="73"/>
      <c r="C9" s="75"/>
      <c r="D9" s="68"/>
      <c r="E9" s="75"/>
      <c r="F9" s="68"/>
      <c r="I9" s="31"/>
    </row>
    <row r="10" spans="1:9" s="19" customFormat="1" ht="16.149999999999999" customHeight="1">
      <c r="A10" s="70"/>
      <c r="B10" s="73" t="s">
        <v>5</v>
      </c>
      <c r="C10" s="75">
        <v>131570783</v>
      </c>
      <c r="D10" s="68">
        <f t="shared" si="0"/>
        <v>27.18</v>
      </c>
      <c r="E10" s="75">
        <v>149932157</v>
      </c>
      <c r="F10" s="68">
        <f>IF(E10=0,"_",IF(E$28=0,"_",ROUND(E10/E$28*100,2)))</f>
        <v>32.119999999999997</v>
      </c>
      <c r="I10" s="31"/>
    </row>
    <row r="11" spans="1:9" s="19" customFormat="1" ht="16.149999999999999" customHeight="1">
      <c r="A11" s="70"/>
      <c r="B11" s="73"/>
      <c r="C11" s="75"/>
      <c r="D11" s="68"/>
      <c r="E11" s="75"/>
      <c r="F11" s="68"/>
      <c r="I11" s="31"/>
    </row>
    <row r="12" spans="1:9" s="19" customFormat="1" ht="16.149999999999999" customHeight="1">
      <c r="A12" s="70"/>
      <c r="B12" s="73" t="s">
        <v>6</v>
      </c>
      <c r="C12" s="75">
        <v>3707882</v>
      </c>
      <c r="D12" s="68">
        <f>IF(C12=0,"_",IF(C$28=0,"_",ROUND(C12/C$28*100,2)))</f>
        <v>0.77</v>
      </c>
      <c r="E12" s="75">
        <v>3823156</v>
      </c>
      <c r="F12" s="68">
        <f t="shared" ref="F12" si="1">IF(E12=0,"_",IF(E$28=0,"_",ROUND(E12/E$28*100,2)))</f>
        <v>0.82</v>
      </c>
      <c r="I12" s="31"/>
    </row>
    <row r="13" spans="1:9" s="19" customFormat="1" ht="16.149999999999999" customHeight="1">
      <c r="A13" s="70"/>
      <c r="B13" s="73"/>
      <c r="C13" s="75"/>
      <c r="D13" s="68"/>
      <c r="E13" s="75"/>
      <c r="F13" s="68"/>
      <c r="I13" s="31"/>
    </row>
    <row r="14" spans="1:9" s="19" customFormat="1" ht="16.149999999999999" customHeight="1">
      <c r="A14" s="70"/>
      <c r="B14" s="73" t="s">
        <v>7</v>
      </c>
      <c r="C14" s="75">
        <v>0</v>
      </c>
      <c r="D14" s="68" t="str">
        <f>IF(C14=0,"0.00",IF(C$28=0,"_",ROUND(C14/C$28 * 100,2)))</f>
        <v>0.00</v>
      </c>
      <c r="E14" s="75">
        <v>0</v>
      </c>
      <c r="F14" s="68" t="str">
        <f>IF(E14=0,"0.00",IF(E$28=0,"_",ROUND(E14/E$28 * 100,2)))</f>
        <v>0.00</v>
      </c>
      <c r="I14" s="31"/>
    </row>
    <row r="15" spans="1:9" s="19" customFormat="1" ht="16.149999999999999" customHeight="1">
      <c r="A15" s="71"/>
      <c r="B15" s="80"/>
      <c r="C15" s="81"/>
      <c r="D15" s="82"/>
      <c r="E15" s="81"/>
      <c r="F15" s="82"/>
      <c r="I15" s="31"/>
    </row>
    <row r="16" spans="1:9" s="19" customFormat="1" ht="16.149999999999999" customHeight="1">
      <c r="A16" s="69" t="s">
        <v>33</v>
      </c>
      <c r="B16" s="72" t="s">
        <v>8</v>
      </c>
      <c r="C16" s="74">
        <v>89514981</v>
      </c>
      <c r="D16" s="67">
        <f>IF(C16=0,"_",IF(C$28=0,"_",ROUND(C16/C$28*100,2)))</f>
        <v>18.489999999999998</v>
      </c>
      <c r="E16" s="74">
        <v>86032348</v>
      </c>
      <c r="F16" s="67">
        <f>IF(E16=0,"_",IF(E$28=0,"_",ROUND(E16/E$28*100,2)))</f>
        <v>18.43</v>
      </c>
      <c r="I16" s="31"/>
    </row>
    <row r="17" spans="1:11" s="19" customFormat="1" ht="16.149999999999999" customHeight="1">
      <c r="A17" s="70"/>
      <c r="B17" s="73"/>
      <c r="C17" s="75"/>
      <c r="D17" s="68"/>
      <c r="E17" s="75"/>
      <c r="F17" s="68"/>
      <c r="I17" s="31"/>
    </row>
    <row r="18" spans="1:11" s="19" customFormat="1" ht="16.149999999999999" customHeight="1">
      <c r="A18" s="70"/>
      <c r="B18" s="73" t="s">
        <v>11</v>
      </c>
      <c r="C18" s="75">
        <v>231221760</v>
      </c>
      <c r="D18" s="68">
        <f>IF(C18=0,"_",IF(C$28=0,"_",ROUND(C18/C$28*100,2)))</f>
        <v>47.77</v>
      </c>
      <c r="E18" s="75">
        <v>231027784</v>
      </c>
      <c r="F18" s="68">
        <f>IF(E18=0,"_",IF(E$28=0,"_",ROUND(E18/E$28*100,2)))</f>
        <v>49.5</v>
      </c>
      <c r="I18" s="31"/>
    </row>
    <row r="19" spans="1:11" s="19" customFormat="1" ht="16.149999999999999" customHeight="1">
      <c r="A19" s="70"/>
      <c r="B19" s="73"/>
      <c r="C19" s="75"/>
      <c r="D19" s="68"/>
      <c r="E19" s="75"/>
      <c r="F19" s="68"/>
      <c r="I19" s="31"/>
    </row>
    <row r="20" spans="1:11" s="19" customFormat="1" ht="16.149999999999999" customHeight="1">
      <c r="A20" s="70"/>
      <c r="B20" s="73" t="s">
        <v>9</v>
      </c>
      <c r="C20" s="75">
        <v>144047738</v>
      </c>
      <c r="D20" s="68">
        <f t="shared" ref="D20:D24" si="2">IF(C20=0,"_",IF(C$28=0,"_",ROUND(C20/C$28*100,2)))</f>
        <v>29.76</v>
      </c>
      <c r="E20" s="75">
        <v>131390459</v>
      </c>
      <c r="F20" s="68">
        <f t="shared" ref="F20:F24" si="3">IF(E20=0,"_",IF(E$28=0,"_",ROUND(E20/E$28*100,2)))</f>
        <v>28.15</v>
      </c>
      <c r="I20" s="31"/>
    </row>
    <row r="21" spans="1:11" s="19" customFormat="1" ht="16.149999999999999" customHeight="1">
      <c r="A21" s="70"/>
      <c r="B21" s="73"/>
      <c r="C21" s="75"/>
      <c r="D21" s="68"/>
      <c r="E21" s="75"/>
      <c r="F21" s="68"/>
      <c r="I21" s="31"/>
    </row>
    <row r="22" spans="1:11" s="19" customFormat="1" ht="16.149999999999999" customHeight="1">
      <c r="A22" s="70"/>
      <c r="B22" s="73" t="s">
        <v>10</v>
      </c>
      <c r="C22" s="75">
        <v>15537217</v>
      </c>
      <c r="D22" s="68">
        <f t="shared" si="2"/>
        <v>3.21</v>
      </c>
      <c r="E22" s="75">
        <v>14491333</v>
      </c>
      <c r="F22" s="68">
        <f>IF(E22=0,"_",IF(E$28=0,"_",ROUND(E22/E$28*100,2)))</f>
        <v>3.1</v>
      </c>
      <c r="I22" s="31"/>
    </row>
    <row r="23" spans="1:11" s="19" customFormat="1" ht="16.149999999999999" customHeight="1">
      <c r="A23" s="70"/>
      <c r="B23" s="73"/>
      <c r="C23" s="75"/>
      <c r="D23" s="68"/>
      <c r="E23" s="75"/>
      <c r="F23" s="68"/>
      <c r="I23" s="31"/>
    </row>
    <row r="24" spans="1:11" s="19" customFormat="1" ht="16.149999999999999" customHeight="1">
      <c r="A24" s="70"/>
      <c r="B24" s="73" t="s">
        <v>6</v>
      </c>
      <c r="C24" s="75">
        <v>3707882</v>
      </c>
      <c r="D24" s="68">
        <f t="shared" si="2"/>
        <v>0.77</v>
      </c>
      <c r="E24" s="75">
        <v>3823156</v>
      </c>
      <c r="F24" s="68">
        <f t="shared" si="3"/>
        <v>0.82</v>
      </c>
      <c r="I24" s="31"/>
    </row>
    <row r="25" spans="1:11" s="19" customFormat="1" ht="16.149999999999999" customHeight="1">
      <c r="A25" s="70"/>
      <c r="B25" s="73"/>
      <c r="C25" s="75"/>
      <c r="D25" s="68"/>
      <c r="E25" s="75"/>
      <c r="F25" s="68"/>
      <c r="I25" s="31"/>
    </row>
    <row r="26" spans="1:11" s="19" customFormat="1" ht="16.149999999999999" customHeight="1">
      <c r="A26" s="70"/>
      <c r="B26" s="73" t="s">
        <v>7</v>
      </c>
      <c r="C26" s="75">
        <v>0</v>
      </c>
      <c r="D26" s="68" t="str">
        <f>IF(C26=0,"0.00",IF(C$28=0,"_",ROUND(C26/C$28 * 100,2)))</f>
        <v>0.00</v>
      </c>
      <c r="E26" s="75">
        <v>0</v>
      </c>
      <c r="F26" s="68" t="str">
        <f>IF(E26=0,"0.00",IF(E$28=0,"_",ROUND(E26/E$28 * 100,2)))</f>
        <v>0.00</v>
      </c>
      <c r="K26" s="1"/>
    </row>
    <row r="27" spans="1:11" s="19" customFormat="1" ht="16.149999999999999" customHeight="1">
      <c r="A27" s="71"/>
      <c r="B27" s="80"/>
      <c r="C27" s="81"/>
      <c r="D27" s="82"/>
      <c r="E27" s="81"/>
      <c r="F27" s="82"/>
      <c r="K27" s="1"/>
    </row>
    <row r="28" spans="1:11" ht="32.25" customHeight="1">
      <c r="A28" s="56" t="s">
        <v>34</v>
      </c>
      <c r="B28" s="79"/>
      <c r="C28" s="7">
        <f>SUM(C16:C26)</f>
        <v>484029578</v>
      </c>
      <c r="D28" s="8">
        <f>IF(C$28=0,"_",ROUND(C28/C$28*100,2))</f>
        <v>100</v>
      </c>
      <c r="E28" s="7">
        <f>SUM(E16:E26)</f>
        <v>466765080</v>
      </c>
      <c r="F28" s="8">
        <f>IF(E$28=0,"_",ROUND(E28/E$28*100,2))</f>
        <v>100</v>
      </c>
    </row>
    <row r="29" spans="1:11">
      <c r="A29" s="9"/>
    </row>
  </sheetData>
  <mergeCells count="64">
    <mergeCell ref="A28:B28"/>
    <mergeCell ref="F24:F25"/>
    <mergeCell ref="B26:B27"/>
    <mergeCell ref="C26:C27"/>
    <mergeCell ref="D26:D27"/>
    <mergeCell ref="E26:E27"/>
    <mergeCell ref="F26:F27"/>
    <mergeCell ref="A16:A27"/>
    <mergeCell ref="B24:B25"/>
    <mergeCell ref="C24:C25"/>
    <mergeCell ref="D24:D25"/>
    <mergeCell ref="E24:E25"/>
    <mergeCell ref="F20:F21"/>
    <mergeCell ref="B22:B23"/>
    <mergeCell ref="C22:C23"/>
    <mergeCell ref="D22:D23"/>
    <mergeCell ref="E22:E23"/>
    <mergeCell ref="F22:F23"/>
    <mergeCell ref="B20:B21"/>
    <mergeCell ref="C20:C21"/>
    <mergeCell ref="D20:D21"/>
    <mergeCell ref="E20:E21"/>
    <mergeCell ref="F16:F17"/>
    <mergeCell ref="B18:B19"/>
    <mergeCell ref="C18:C19"/>
    <mergeCell ref="D18:D19"/>
    <mergeCell ref="E18:E19"/>
    <mergeCell ref="F18:F19"/>
    <mergeCell ref="B16:B17"/>
    <mergeCell ref="C16:C17"/>
    <mergeCell ref="D16:D17"/>
    <mergeCell ref="E16:E17"/>
    <mergeCell ref="B14:B15"/>
    <mergeCell ref="C14:C15"/>
    <mergeCell ref="D14:D15"/>
    <mergeCell ref="E14:E15"/>
    <mergeCell ref="F14:F15"/>
    <mergeCell ref="B12:B13"/>
    <mergeCell ref="C12:C13"/>
    <mergeCell ref="D12:D13"/>
    <mergeCell ref="E12:E13"/>
    <mergeCell ref="F12:F13"/>
    <mergeCell ref="A1:F1"/>
    <mergeCell ref="A2:F2"/>
    <mergeCell ref="E3:F3"/>
    <mergeCell ref="A4:B5"/>
    <mergeCell ref="C4:D4"/>
    <mergeCell ref="E4:F4"/>
    <mergeCell ref="F6:F7"/>
    <mergeCell ref="A6:A15"/>
    <mergeCell ref="B6:B7"/>
    <mergeCell ref="C6:C7"/>
    <mergeCell ref="D6:D7"/>
    <mergeCell ref="E6:E7"/>
    <mergeCell ref="B8:B9"/>
    <mergeCell ref="C8:C9"/>
    <mergeCell ref="D8:D9"/>
    <mergeCell ref="E8:E9"/>
    <mergeCell ref="F8:F9"/>
    <mergeCell ref="B10:B11"/>
    <mergeCell ref="C10:C11"/>
    <mergeCell ref="D10:D11"/>
    <mergeCell ref="E10:E11"/>
    <mergeCell ref="F10:F11"/>
  </mergeCells>
  <phoneticPr fontId="1" type="noConversion"/>
  <printOptions horizontalCentered="1"/>
  <pageMargins left="0.78740157480314965" right="0.78740157480314965" top="0.78740157480314965" bottom="0.59055118110236227" header="0" footer="0"/>
  <pageSetup paperSize="9" scale="96" orientation="landscape" r:id="rId1"/>
  <headerFooter alignWithMargins="0"/>
  <ignoredErrors>
    <ignoredError sqref="C28" formulaRange="1"/>
    <ignoredError sqref="E28" formula="1" formulaRange="1"/>
    <ignoredError sqref="F8:F13 F14:F27 D28 D14:E27 F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topLeftCell="A4" zoomScale="80" zoomScaleNormal="100" zoomScaleSheetLayoutView="80" workbookViewId="0">
      <selection activeCell="N11" sqref="N11"/>
    </sheetView>
  </sheetViews>
  <sheetFormatPr defaultColWidth="9" defaultRowHeight="16.5"/>
  <cols>
    <col min="1" max="1" width="41.875" style="32" customWidth="1"/>
    <col min="2" max="2" width="8.625" style="32" customWidth="1"/>
    <col min="3" max="4" width="18.625" style="32" customWidth="1"/>
    <col min="5" max="5" width="8.625" style="32" customWidth="1"/>
    <col min="6" max="7" width="18.625" style="32" customWidth="1"/>
    <col min="8" max="16384" width="9" style="32"/>
  </cols>
  <sheetData>
    <row r="1" spans="1:8" s="9" customFormat="1" ht="39" customHeight="1">
      <c r="A1" s="88" t="s">
        <v>44</v>
      </c>
      <c r="B1" s="88"/>
      <c r="C1" s="88"/>
      <c r="D1" s="88"/>
      <c r="E1" s="88"/>
      <c r="F1" s="88"/>
      <c r="G1" s="88"/>
      <c r="H1" s="43"/>
    </row>
    <row r="2" spans="1:8" s="21" customFormat="1" ht="24" customHeight="1">
      <c r="A2" s="89"/>
      <c r="B2" s="89"/>
      <c r="C2" s="89"/>
      <c r="D2" s="89"/>
      <c r="E2" s="89"/>
      <c r="F2" s="89"/>
      <c r="G2" s="89"/>
      <c r="H2" s="20"/>
    </row>
    <row r="3" spans="1:8" s="21" customFormat="1" ht="24" customHeight="1">
      <c r="D3" s="22"/>
      <c r="G3" s="22" t="s">
        <v>37</v>
      </c>
    </row>
    <row r="4" spans="1:8" s="21" customFormat="1" ht="21" customHeight="1">
      <c r="A4" s="90" t="s">
        <v>46</v>
      </c>
      <c r="B4" s="54" t="s">
        <v>51</v>
      </c>
      <c r="C4" s="92"/>
      <c r="D4" s="93"/>
      <c r="E4" s="54" t="s">
        <v>49</v>
      </c>
      <c r="F4" s="92"/>
      <c r="G4" s="93"/>
    </row>
    <row r="5" spans="1:8" s="24" customFormat="1" ht="21" customHeight="1">
      <c r="A5" s="91"/>
      <c r="B5" s="16" t="s">
        <v>47</v>
      </c>
      <c r="C5" s="23" t="s">
        <v>38</v>
      </c>
      <c r="D5" s="23" t="s">
        <v>39</v>
      </c>
      <c r="E5" s="16" t="s">
        <v>47</v>
      </c>
      <c r="F5" s="23" t="s">
        <v>38</v>
      </c>
      <c r="G5" s="23" t="s">
        <v>39</v>
      </c>
    </row>
    <row r="6" spans="1:8" s="24" customFormat="1" ht="27.95" customHeight="1">
      <c r="A6" s="25" t="s">
        <v>53</v>
      </c>
      <c r="B6" s="26">
        <v>1</v>
      </c>
      <c r="C6" s="27">
        <v>97454216</v>
      </c>
      <c r="D6" s="27">
        <v>93651866</v>
      </c>
      <c r="E6" s="26">
        <v>1</v>
      </c>
      <c r="F6" s="27">
        <v>94291083</v>
      </c>
      <c r="G6" s="27">
        <v>89900030</v>
      </c>
    </row>
    <row r="7" spans="1:8" s="21" customFormat="1" ht="27.95" customHeight="1">
      <c r="A7" s="25" t="s">
        <v>54</v>
      </c>
      <c r="B7" s="26">
        <v>2</v>
      </c>
      <c r="C7" s="27">
        <v>53194049</v>
      </c>
      <c r="D7" s="27">
        <v>70773491</v>
      </c>
      <c r="E7" s="26">
        <v>2</v>
      </c>
      <c r="F7" s="27">
        <v>49814316</v>
      </c>
      <c r="G7" s="27">
        <v>69106721</v>
      </c>
    </row>
    <row r="8" spans="1:8" s="21" customFormat="1" ht="27.95" customHeight="1">
      <c r="A8" s="25" t="s">
        <v>55</v>
      </c>
      <c r="B8" s="26">
        <v>3</v>
      </c>
      <c r="C8" s="27">
        <v>43017863</v>
      </c>
      <c r="D8" s="27">
        <v>42087390</v>
      </c>
      <c r="E8" s="44">
        <v>3</v>
      </c>
      <c r="F8" s="27">
        <v>39217083</v>
      </c>
      <c r="G8" s="27">
        <v>38420245</v>
      </c>
    </row>
    <row r="9" spans="1:8" s="21" customFormat="1" ht="27.95" customHeight="1">
      <c r="A9" s="25" t="s">
        <v>56</v>
      </c>
      <c r="B9" s="42">
        <v>4</v>
      </c>
      <c r="C9" s="27">
        <v>36152340</v>
      </c>
      <c r="D9" s="27">
        <v>38458829</v>
      </c>
      <c r="E9" s="42">
        <v>5</v>
      </c>
      <c r="F9" s="27">
        <v>32858650</v>
      </c>
      <c r="G9" s="27">
        <v>34886332</v>
      </c>
    </row>
    <row r="10" spans="1:8" s="21" customFormat="1" ht="27.95" customHeight="1">
      <c r="A10" s="25" t="s">
        <v>57</v>
      </c>
      <c r="B10" s="42">
        <v>5</v>
      </c>
      <c r="C10" s="27">
        <v>35579123</v>
      </c>
      <c r="D10" s="27">
        <v>25460237</v>
      </c>
      <c r="E10" s="42">
        <v>4</v>
      </c>
      <c r="F10" s="27">
        <v>33913600</v>
      </c>
      <c r="G10" s="27">
        <v>24351607</v>
      </c>
    </row>
    <row r="11" spans="1:8" s="21" customFormat="1" ht="27.95" customHeight="1">
      <c r="A11" s="25" t="s">
        <v>58</v>
      </c>
      <c r="B11" s="26">
        <v>6</v>
      </c>
      <c r="C11" s="27">
        <v>26960266</v>
      </c>
      <c r="D11" s="27">
        <v>22722964</v>
      </c>
      <c r="E11" s="26">
        <v>6</v>
      </c>
      <c r="F11" s="27">
        <v>25065439</v>
      </c>
      <c r="G11" s="27">
        <v>20898289</v>
      </c>
    </row>
    <row r="12" spans="1:8" s="21" customFormat="1" ht="27.95" customHeight="1">
      <c r="A12" s="25" t="s">
        <v>59</v>
      </c>
      <c r="B12" s="26">
        <v>7</v>
      </c>
      <c r="C12" s="27">
        <v>19027949</v>
      </c>
      <c r="D12" s="27">
        <v>14126278</v>
      </c>
      <c r="E12" s="26">
        <v>7</v>
      </c>
      <c r="F12" s="27">
        <v>19161082</v>
      </c>
      <c r="G12" s="27">
        <v>14047594</v>
      </c>
    </row>
    <row r="13" spans="1:8" s="21" customFormat="1" ht="27.95" customHeight="1">
      <c r="A13" s="25" t="s">
        <v>60</v>
      </c>
      <c r="B13" s="26">
        <v>8</v>
      </c>
      <c r="C13" s="27">
        <v>15046166</v>
      </c>
      <c r="D13" s="27">
        <v>10121353</v>
      </c>
      <c r="E13" s="26">
        <v>8</v>
      </c>
      <c r="F13" s="27">
        <v>15169373</v>
      </c>
      <c r="G13" s="27">
        <v>10400143</v>
      </c>
    </row>
    <row r="14" spans="1:8" s="21" customFormat="1" ht="27.95" customHeight="1">
      <c r="A14" s="25" t="s">
        <v>61</v>
      </c>
      <c r="B14" s="26">
        <v>9</v>
      </c>
      <c r="C14" s="27">
        <v>15030394</v>
      </c>
      <c r="D14" s="27">
        <v>9729961</v>
      </c>
      <c r="E14" s="26">
        <v>9</v>
      </c>
      <c r="F14" s="27">
        <v>14738238</v>
      </c>
      <c r="G14" s="27">
        <v>9635053</v>
      </c>
    </row>
    <row r="15" spans="1:8" s="21" customFormat="1" ht="27.95" customHeight="1">
      <c r="A15" s="45" t="s">
        <v>62</v>
      </c>
      <c r="B15" s="26">
        <v>10</v>
      </c>
      <c r="C15" s="27">
        <v>12077613</v>
      </c>
      <c r="D15" s="27">
        <v>9522870</v>
      </c>
      <c r="E15" s="26">
        <v>10</v>
      </c>
      <c r="F15" s="27">
        <v>12196896</v>
      </c>
      <c r="G15" s="27">
        <v>10004350</v>
      </c>
    </row>
    <row r="16" spans="1:8" s="21" customFormat="1" ht="27.95" customHeight="1">
      <c r="A16" s="16" t="s">
        <v>48</v>
      </c>
      <c r="B16" s="23"/>
      <c r="C16" s="27">
        <f>SUM(C6:C15)</f>
        <v>353539979</v>
      </c>
      <c r="D16" s="27">
        <f>SUM(D6:D15)</f>
        <v>336655239</v>
      </c>
      <c r="E16" s="23"/>
      <c r="F16" s="27">
        <f>SUM(F6:F15)</f>
        <v>336425760</v>
      </c>
      <c r="G16" s="27">
        <f>SUM(G6:G15)</f>
        <v>321650364</v>
      </c>
    </row>
    <row r="17" spans="1:8" s="21" customFormat="1" ht="18" customHeight="1">
      <c r="A17" s="84" t="s">
        <v>41</v>
      </c>
      <c r="B17" s="85"/>
      <c r="C17" s="85"/>
      <c r="D17" s="85"/>
      <c r="E17" s="85"/>
      <c r="F17" s="85"/>
      <c r="G17" s="85"/>
    </row>
    <row r="18" spans="1:8" s="21" customFormat="1" ht="18" customHeight="1">
      <c r="A18" s="86" t="s">
        <v>40</v>
      </c>
      <c r="B18" s="87"/>
      <c r="C18" s="87"/>
      <c r="D18" s="87"/>
      <c r="E18" s="87"/>
      <c r="F18" s="87"/>
      <c r="G18" s="87"/>
    </row>
    <row r="19" spans="1:8" s="21" customFormat="1" ht="18" customHeight="1">
      <c r="A19" s="58" t="s">
        <v>42</v>
      </c>
      <c r="B19" s="87"/>
      <c r="C19" s="87"/>
      <c r="D19" s="87"/>
      <c r="E19" s="87"/>
      <c r="F19" s="87"/>
      <c r="G19" s="87"/>
    </row>
    <row r="20" spans="1:8" s="21" customFormat="1" ht="18" customHeight="1">
      <c r="A20" s="58" t="s">
        <v>43</v>
      </c>
      <c r="B20" s="87"/>
      <c r="C20" s="87"/>
      <c r="D20" s="87"/>
      <c r="E20" s="87"/>
      <c r="F20" s="87"/>
      <c r="G20" s="87"/>
    </row>
    <row r="21" spans="1:8" s="21" customFormat="1" ht="17.45" customHeight="1">
      <c r="A21" s="58" t="s">
        <v>45</v>
      </c>
      <c r="B21" s="87"/>
      <c r="C21" s="87"/>
      <c r="D21" s="87"/>
      <c r="E21" s="87"/>
      <c r="F21" s="87"/>
      <c r="G21" s="87"/>
    </row>
    <row r="22" spans="1:8" hidden="1">
      <c r="A22" s="83"/>
      <c r="B22" s="83"/>
      <c r="C22" s="83"/>
      <c r="D22" s="83"/>
      <c r="E22" s="83"/>
      <c r="F22" s="83"/>
    </row>
    <row r="23" spans="1:8" ht="19.899999999999999" customHeight="1">
      <c r="A23" s="83"/>
      <c r="B23" s="83"/>
      <c r="C23" s="83"/>
      <c r="D23" s="83"/>
      <c r="E23" s="83"/>
      <c r="F23" s="83"/>
    </row>
    <row r="24" spans="1:8" ht="19.899999999999999" customHeight="1"/>
    <row r="25" spans="1:8" ht="25.15" customHeight="1"/>
    <row r="26" spans="1:8" ht="93.6" customHeight="1"/>
    <row r="29" spans="1:8" ht="18.75">
      <c r="E29" s="33"/>
      <c r="F29" s="34"/>
      <c r="G29" s="34"/>
      <c r="H29" s="35"/>
    </row>
    <row r="30" spans="1:8">
      <c r="E30" s="35"/>
      <c r="F30" s="35"/>
      <c r="G30" s="35"/>
      <c r="H30" s="35"/>
    </row>
  </sheetData>
  <mergeCells count="12">
    <mergeCell ref="A1:G1"/>
    <mergeCell ref="A2:G2"/>
    <mergeCell ref="A4:A5"/>
    <mergeCell ref="B4:D4"/>
    <mergeCell ref="E4:G4"/>
    <mergeCell ref="A23:F23"/>
    <mergeCell ref="A17:G17"/>
    <mergeCell ref="A18:G18"/>
    <mergeCell ref="A19:G19"/>
    <mergeCell ref="A20:G20"/>
    <mergeCell ref="A21:G21"/>
    <mergeCell ref="A22:F22"/>
  </mergeCells>
  <phoneticPr fontId="1" type="noConversion"/>
  <pageMargins left="0.31496062992125984" right="0.31496062992125984" top="0.55118110236220474" bottom="0.55118110236220474" header="0.31496062992125984" footer="0.31496062992125984"/>
  <pageSetup paperSize="9" orientation="landscape" r:id="rId1"/>
  <rowBreaks count="1" manualBreakCount="1">
    <brk id="22"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CBC</cp:lastModifiedBy>
  <cp:lastPrinted>2021-03-15T02:14:10Z</cp:lastPrinted>
  <dcterms:created xsi:type="dcterms:W3CDTF">2005-01-04T07:49:27Z</dcterms:created>
  <dcterms:modified xsi:type="dcterms:W3CDTF">2021-03-26T01:43:42Z</dcterms:modified>
</cp:coreProperties>
</file>