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0新聞稿\109年12月\中央銀行109年12月25日發布新聞稿第224號(109年9月底本國銀行國家風險統計)\"/>
    </mc:Choice>
  </mc:AlternateContent>
  <bookViews>
    <workbookView xWindow="-15" yWindow="75" windowWidth="28830" windowHeight="6210" tabRatio="900"/>
  </bookViews>
  <sheets>
    <sheet name="附表1" sheetId="8" r:id="rId1"/>
    <sheet name="附表2" sheetId="21" r:id="rId2"/>
    <sheet name="附表3" sheetId="7" r:id="rId3"/>
    <sheet name="附表4" sheetId="22" r:id="rId4"/>
  </sheets>
  <externalReferences>
    <externalReference r:id="rId5"/>
  </externalReferences>
  <definedNames>
    <definedName name="_xlnm.Print_Area" localSheetId="0">附表1!$A$1:$H$13</definedName>
    <definedName name="_xlnm.Print_Area" localSheetId="1">附表2!$A$1:$I$12</definedName>
    <definedName name="_xlnm.Print_Area" localSheetId="2">附表3!$A$1:$F$28</definedName>
    <definedName name="_xlnm.Print_Area" localSheetId="3">附表4!$A$1:$G$21</definedName>
  </definedNames>
  <calcPr calcId="162913"/>
</workbook>
</file>

<file path=xl/calcChain.xml><?xml version="1.0" encoding="utf-8"?>
<calcChain xmlns="http://schemas.openxmlformats.org/spreadsheetml/2006/main">
  <c r="F10" i="7" l="1"/>
  <c r="G16" i="22" l="1"/>
  <c r="F16" i="22"/>
  <c r="D16" i="22"/>
  <c r="C16" i="22"/>
  <c r="E28" i="7"/>
  <c r="C28" i="7"/>
  <c r="F26" i="7"/>
  <c r="D26" i="7"/>
  <c r="F24" i="7"/>
  <c r="D24" i="7"/>
  <c r="F22" i="7"/>
  <c r="F18" i="7"/>
  <c r="D18" i="7"/>
  <c r="F16" i="7"/>
  <c r="F14" i="7"/>
  <c r="D14" i="7"/>
  <c r="F12" i="7"/>
  <c r="D12" i="7"/>
  <c r="F6" i="7"/>
  <c r="D6" i="7"/>
  <c r="E10" i="21"/>
  <c r="C10" i="21"/>
  <c r="D10" i="21" s="1"/>
  <c r="H9" i="21"/>
  <c r="G9" i="21"/>
  <c r="F9" i="21"/>
  <c r="D9" i="21"/>
  <c r="G8" i="21"/>
  <c r="H8" i="21" s="1"/>
  <c r="D8" i="21"/>
  <c r="G7" i="21"/>
  <c r="H7" i="21" s="1"/>
  <c r="F7" i="21"/>
  <c r="D7" i="21"/>
  <c r="G6" i="21"/>
  <c r="H6" i="21" s="1"/>
  <c r="D6" i="21"/>
  <c r="E4" i="21"/>
  <c r="C4" i="21"/>
  <c r="F10" i="8"/>
  <c r="E10" i="8"/>
  <c r="C10" i="8"/>
  <c r="D10" i="8" s="1"/>
  <c r="G9" i="8"/>
  <c r="H9" i="8" s="1"/>
  <c r="F9" i="8"/>
  <c r="G8" i="8"/>
  <c r="H8" i="8" s="1"/>
  <c r="F8" i="8"/>
  <c r="G7" i="8"/>
  <c r="H7" i="8" s="1"/>
  <c r="F7" i="8"/>
  <c r="H6" i="8"/>
  <c r="G6" i="8"/>
  <c r="F6" i="8"/>
  <c r="D7" i="8" l="1"/>
  <c r="D9" i="8"/>
  <c r="G10" i="8"/>
  <c r="H10" i="8" s="1"/>
  <c r="D6" i="8"/>
  <c r="D8" i="8"/>
  <c r="D8" i="7"/>
  <c r="D20" i="7"/>
  <c r="F28" i="7"/>
  <c r="F8" i="7"/>
  <c r="F20" i="7"/>
  <c r="D10" i="7"/>
  <c r="D16" i="7"/>
  <c r="D22" i="7"/>
  <c r="D28" i="7"/>
  <c r="F6" i="21"/>
  <c r="F10" i="21"/>
  <c r="G10" i="21"/>
  <c r="H10" i="21" s="1"/>
  <c r="F8" i="21"/>
</calcChain>
</file>

<file path=xl/sharedStrings.xml><?xml version="1.0" encoding="utf-8"?>
<sst xmlns="http://schemas.openxmlformats.org/spreadsheetml/2006/main" count="88" uniqueCount="64">
  <si>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</si>
  <si>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</si>
  <si>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</si>
  <si>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</si>
  <si>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</si>
  <si>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</si>
  <si>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</si>
  <si>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</si>
  <si>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</si>
  <si>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</si>
  <si>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</si>
  <si>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</si>
  <si>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</si>
  <si>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</si>
  <si>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</si>
  <si>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</si>
  <si>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</si>
  <si>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</si>
  <si>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</si>
  <si>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</si>
  <si>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</si>
  <si>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</si>
  <si>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</si>
  <si>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</si>
  <si>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</si>
  <si>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</si>
  <si>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</si>
  <si>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</si>
  <si>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</si>
  <si>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</si>
  <si>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</si>
  <si>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</si>
  <si>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</si>
  <si>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</si>
  <si>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</si>
  <si>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</si>
  <si>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</si>
  <si>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</si>
  <si>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</si>
  <si>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</si>
  <si>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</si>
  <si>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</si>
  <si>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</si>
  <si>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</si>
  <si>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</si>
  <si>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</si>
  <si>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</si>
  <si>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</si>
  <si>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</si>
  <si>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英屬西印度群島</t>
    </r>
    <r>
      <rPr>
        <sz val="14"/>
        <rFont val="Times New Roman"/>
        <family val="1"/>
      </rPr>
      <t>(WEST INDIES UK)</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</si>
  <si>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</si>
  <si>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</si>
  <si>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</si>
  <si>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</si>
  <si>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香港</t>
    </r>
    <r>
      <rPr>
        <sz val="14"/>
        <rFont val="Times New Roman"/>
        <family val="1"/>
      </rPr>
      <t>(HONG KONG SAR)</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</si>
  <si>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</si>
  <si>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t>109.6.30</t>
    <phoneticPr fontId="1" type="noConversion"/>
  </si>
  <si>
    <t>債 務 國 名 稱</t>
  </si>
  <si>
    <t>排序</t>
    <phoneticPr fontId="1" type="noConversion"/>
  </si>
  <si>
    <t>合             計</t>
  </si>
  <si>
    <t>109.9.30</t>
    <phoneticPr fontId="1" type="noConversion"/>
  </si>
  <si>
    <r>
      <rPr>
        <sz val="14"/>
        <rFont val="標楷體"/>
        <family val="4"/>
        <charset val="136"/>
      </rPr>
      <t>非銀行之私人部門</t>
    </r>
    <phoneticPr fontId="1" type="noConversion"/>
  </si>
  <si>
    <r>
      <t>基準日：</t>
    </r>
    <r>
      <rPr>
        <sz val="14"/>
        <rFont val="Times New Roman"/>
        <family val="1"/>
      </rPr>
      <t>109.9.30</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</si>
  <si>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「外國債權」係指本國銀行國內外總分支機構對非本國居住民之債權。</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</si>
</sst>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 "/>
    <numFmt numFmtId="177" formatCode="#,##0_ "/>
    <numFmt numFmtId="178" formatCode="0.000000"/>
    <numFmt numFmtId="179" formatCode="#,##0.00_ "/>
    <numFmt numFmtId="180" formatCode="0.0000"/>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name val="新細明體"/>
      <family val="1"/>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9" fontId="10"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7" fontId="6" fillId="0" borderId="8"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6" fillId="0" borderId="1" xfId="0" applyFont="1" applyBorder="1" applyAlignment="1">
      <alignment vertical="center" wrapText="1"/>
    </xf>
    <xf numFmtId="0" fontId="6" fillId="0" borderId="1" xfId="0" applyNumberFormat="1" applyFont="1" applyBorder="1" applyAlignment="1">
      <alignment horizontal="center" vertical="center" wrapText="1"/>
    </xf>
    <xf numFmtId="177" fontId="6" fillId="0" borderId="1" xfId="0" applyNumberFormat="1" applyFont="1" applyBorder="1" applyAlignment="1">
      <alignment vertical="center" wrapText="1"/>
    </xf>
    <xf numFmtId="0" fontId="6" fillId="0" borderId="8" xfId="0" applyFont="1" applyBorder="1" applyAlignment="1">
      <alignment horizontal="right" vertical="center" wrapText="1"/>
    </xf>
    <xf numFmtId="0" fontId="8" fillId="0" borderId="0" xfId="0" applyFont="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8" fillId="0" borderId="0" xfId="0" applyFont="1" applyAlignment="1">
      <alignment vertical="center"/>
    </xf>
    <xf numFmtId="178" fontId="3" fillId="0" borderId="0" xfId="0" applyNumberFormat="1" applyFont="1">
      <alignment vertical="center"/>
    </xf>
    <xf numFmtId="180" fontId="3" fillId="0" borderId="0" xfId="0" applyNumberFormat="1" applyFont="1" applyAlignment="1">
      <alignment vertical="center"/>
    </xf>
    <xf numFmtId="177" fontId="9" fillId="0" borderId="0" xfId="0" applyNumberFormat="1" applyFont="1" applyAlignment="1">
      <alignment vertical="center" wrapText="1"/>
    </xf>
    <xf numFmtId="2" fontId="8" fillId="0" borderId="0" xfId="0" applyNumberFormat="1" applyFont="1" applyAlignment="1">
      <alignment vertical="center" wrapText="1"/>
    </xf>
    <xf numFmtId="0" fontId="3" fillId="0" borderId="0" xfId="0" applyFont="1" applyAlignment="1">
      <alignment vertical="center" wrapText="1"/>
    </xf>
    <xf numFmtId="0" fontId="6" fillId="0" borderId="0" xfId="0" applyNumberFormat="1" applyFont="1" applyBorder="1" applyAlignment="1">
      <alignment horizontal="center" vertical="center" wrapText="1"/>
    </xf>
    <xf numFmtId="177" fontId="6" fillId="0" borderId="0" xfId="0" applyNumberFormat="1" applyFont="1" applyBorder="1" applyAlignment="1">
      <alignment vertical="center" wrapText="1"/>
    </xf>
    <xf numFmtId="0" fontId="3" fillId="0" borderId="0" xfId="0" applyFont="1" applyBorder="1" applyAlignment="1">
      <alignment vertical="center" wrapText="1"/>
    </xf>
    <xf numFmtId="10" fontId="3" fillId="0" borderId="0" xfId="1" applyNumberFormat="1" applyFont="1" applyAlignment="1">
      <alignment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8" fillId="0" borderId="11" xfId="0" applyFont="1" applyBorder="1" applyAlignment="1">
      <alignment horizontal="left" vertical="center"/>
    </xf>
    <xf numFmtId="0" fontId="2" fillId="0" borderId="0" xfId="0" applyFont="1" applyAlignment="1">
      <alignment horizontal="center" vertical="center"/>
    </xf>
    <xf numFmtId="179" fontId="6" fillId="0" borderId="6" xfId="0" applyNumberFormat="1" applyFont="1" applyBorder="1" applyAlignment="1">
      <alignment horizontal="right" vertical="center" wrapText="1"/>
    </xf>
    <xf numFmtId="179" fontId="6" fillId="0" borderId="7"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177" fontId="6" fillId="0" borderId="6" xfId="0" applyNumberFormat="1" applyFont="1" applyBorder="1" applyAlignment="1">
      <alignment horizontal="right" vertical="center" wrapText="1"/>
    </xf>
    <xf numFmtId="177" fontId="6" fillId="0" borderId="7" xfId="0" applyNumberFormat="1" applyFont="1" applyBorder="1" applyAlignment="1">
      <alignment horizontal="right" vertical="center" wrapText="1"/>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7" fillId="0" borderId="9" xfId="0" applyFont="1" applyBorder="1" applyAlignment="1">
      <alignment horizontal="center" vertical="center" wrapText="1"/>
    </xf>
    <xf numFmtId="0" fontId="2" fillId="0" borderId="8" xfId="0" applyFont="1" applyBorder="1" applyAlignment="1">
      <alignment horizontal="left" vertical="center"/>
    </xf>
    <xf numFmtId="177" fontId="6" fillId="0" borderId="8" xfId="0" applyNumberFormat="1" applyFont="1" applyBorder="1" applyAlignment="1">
      <alignment horizontal="right" vertical="center" wrapText="1"/>
    </xf>
    <xf numFmtId="179" fontId="6" fillId="0" borderId="8" xfId="0" applyNumberFormat="1" applyFont="1" applyBorder="1" applyAlignment="1">
      <alignment horizontal="right" vertical="center" wrapText="1"/>
    </xf>
    <xf numFmtId="0" fontId="3" fillId="0" borderId="0" xfId="0" applyFont="1" applyAlignment="1">
      <alignment horizontal="left" vertical="center" wrapText="1" indent="3"/>
    </xf>
    <xf numFmtId="0" fontId="8" fillId="0" borderId="11" xfId="0" applyFont="1" applyBorder="1" applyAlignment="1">
      <alignment horizontal="left" vertical="top"/>
    </xf>
    <xf numFmtId="0" fontId="0" fillId="0" borderId="11" xfId="0" applyBorder="1" applyAlignment="1">
      <alignment vertical="center"/>
    </xf>
    <xf numFmtId="0" fontId="8" fillId="0" borderId="0" xfId="0" applyFont="1" applyBorder="1" applyAlignment="1">
      <alignment horizontal="left" vertical="top"/>
    </xf>
    <xf numFmtId="0" fontId="0" fillId="0" borderId="0" xfId="0"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26412;&#22283;&#37504;&#34892;\&#22283;&#23478;&#39080;&#38570;\&#22283;&#23478;&#39080;&#38570;-&#27946;&#33729;&#21535;(10612-%20%20)\10909&#23395;&#22577;\&#26032;&#32862;&#31295;\&#26032;&#32862;&#31295;&#21450;&#38468;&#34920;\10909&#26032;&#32862;&#31295;_&#22806;&#22283;&#20661;&#27402;(&#35519;&#25972;&#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直接期限部門別"/>
      <sheetName val="2.最終部門別"/>
      <sheetName val="3.國家地區別"/>
      <sheetName val="4.前十大國家"/>
      <sheetName val="5.直接風險-期限別"/>
      <sheetName val="6.最終部門性質別"/>
      <sheetName val="7.自有直接國家地區別"/>
      <sheetName val="8.信託直接國家地區別"/>
    </sheetNames>
    <sheetDataSet>
      <sheetData sheetId="0">
        <row r="4">
          <cell r="C4" t="str">
            <v>109.9.30</v>
          </cell>
          <cell r="E4" t="str">
            <v>109.6.30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3"/>
  <sheetViews>
    <sheetView tabSelected="1" zoomScaleNormal="100" workbookViewId="0">
      <selection activeCell="C18" sqref="C18"/>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0" width="10.5" style="1" bestFit="1" customWidth="1"/>
    <col min="11" max="11" width="12.75" style="1" bestFit="1" customWidth="1"/>
    <col min="12" max="16384" width="9" style="1"/>
  </cols>
  <sheetData>
    <row r="1" spans="1:10" ht="39" customHeight="1">
      <c r="A1" s="47" t="s">
        <v>18</v>
      </c>
      <c r="B1" s="47"/>
      <c r="C1" s="47"/>
      <c r="D1" s="47"/>
      <c r="E1" s="47"/>
      <c r="F1" s="47"/>
      <c r="G1" s="47"/>
      <c r="H1" s="47"/>
      <c r="I1" s="3"/>
    </row>
    <row r="2" spans="1:10" ht="24" customHeight="1">
      <c r="A2" s="48"/>
      <c r="B2" s="48"/>
      <c r="C2" s="48"/>
      <c r="D2" s="48"/>
      <c r="E2" s="48"/>
      <c r="F2" s="48"/>
      <c r="G2" s="48"/>
      <c r="H2" s="48"/>
      <c r="I2" s="4"/>
    </row>
    <row r="3" spans="1:10" ht="24" customHeight="1">
      <c r="A3" s="46" t="s">
        <v>16</v>
      </c>
      <c r="B3" s="46"/>
      <c r="C3" s="46"/>
      <c r="D3" s="46"/>
      <c r="E3" s="46"/>
      <c r="F3" s="46"/>
      <c r="G3" s="46"/>
      <c r="H3" s="46"/>
      <c r="I3" s="5"/>
    </row>
    <row r="4" spans="1:10" ht="27" customHeight="1">
      <c r="A4" s="49" t="s">
        <v>21</v>
      </c>
      <c r="B4" s="50"/>
      <c r="C4" s="53" t="s">
        <v>60</v>
      </c>
      <c r="D4" s="54"/>
      <c r="E4" s="53" t="s">
        <v>56</v>
      </c>
      <c r="F4" s="54"/>
      <c r="G4" s="55" t="s">
        <v>1</v>
      </c>
      <c r="H4" s="56"/>
      <c r="I4" s="6"/>
    </row>
    <row r="5" spans="1:10" ht="27" customHeight="1">
      <c r="A5" s="51"/>
      <c r="B5" s="52"/>
      <c r="C5" s="34" t="s">
        <v>2</v>
      </c>
      <c r="D5" s="32" t="s">
        <v>15</v>
      </c>
      <c r="E5" s="34" t="s">
        <v>2</v>
      </c>
      <c r="F5" s="32" t="s">
        <v>15</v>
      </c>
      <c r="G5" s="16" t="s">
        <v>2</v>
      </c>
      <c r="H5" s="35" t="s">
        <v>22</v>
      </c>
    </row>
    <row r="6" spans="1:10" ht="42" customHeight="1">
      <c r="A6" s="58" t="s">
        <v>23</v>
      </c>
      <c r="B6" s="59"/>
      <c r="C6" s="15">
        <v>130854956</v>
      </c>
      <c r="D6" s="11">
        <f>IF(C6=0,"_",IF(C$10=0,"_ ",ROUND(C6/C$10*100,2)))</f>
        <v>28.34</v>
      </c>
      <c r="E6" s="15">
        <v>133777690</v>
      </c>
      <c r="F6" s="11">
        <f>IF(E6=0,"_",IF(E$10=0,"_ ",ROUND(E6/E$10*100,2)))</f>
        <v>29.35</v>
      </c>
      <c r="G6" s="12">
        <f>C6-E6</f>
        <v>-2922734</v>
      </c>
      <c r="H6" s="19">
        <f>IF(E6=0,"_",ROUND(G6/E6*100,2))</f>
        <v>-2.1800000000000002</v>
      </c>
      <c r="J6" s="37"/>
    </row>
    <row r="7" spans="1:10" ht="42" customHeight="1">
      <c r="A7" s="60" t="s">
        <v>24</v>
      </c>
      <c r="B7" s="61"/>
      <c r="C7" s="10">
        <v>43314706</v>
      </c>
      <c r="D7" s="11">
        <f t="shared" ref="D7:D9" si="0">IF(C7=0,"_",IF(C$10=0,"_ ",ROUND(C7/C$10*100,2)))</f>
        <v>9.3800000000000008</v>
      </c>
      <c r="E7" s="10">
        <v>38820862</v>
      </c>
      <c r="F7" s="11">
        <f t="shared" ref="F7:F9" si="1">IF(E7=0,"_",IF(E$10=0,"_ ",ROUND(E7/E$10*100,2)))</f>
        <v>8.52</v>
      </c>
      <c r="G7" s="10">
        <f t="shared" ref="G7:G9" si="2">C7-E7</f>
        <v>4493844</v>
      </c>
      <c r="H7" s="17">
        <f t="shared" ref="H7:H9" si="3">IF(E7=0,"_",ROUND(G7/E7*100,2))</f>
        <v>11.58</v>
      </c>
      <c r="J7" s="37"/>
    </row>
    <row r="8" spans="1:10" ht="42" customHeight="1">
      <c r="A8" s="60" t="s">
        <v>61</v>
      </c>
      <c r="B8" s="61"/>
      <c r="C8" s="10">
        <v>287494071</v>
      </c>
      <c r="D8" s="11">
        <f t="shared" si="0"/>
        <v>62.27</v>
      </c>
      <c r="E8" s="10">
        <v>283133509</v>
      </c>
      <c r="F8" s="11">
        <f t="shared" si="1"/>
        <v>62.12</v>
      </c>
      <c r="G8" s="10">
        <f t="shared" si="2"/>
        <v>4360562</v>
      </c>
      <c r="H8" s="17">
        <f t="shared" si="3"/>
        <v>1.54</v>
      </c>
      <c r="J8" s="37"/>
    </row>
    <row r="9" spans="1:10" ht="42" customHeight="1">
      <c r="A9" s="62" t="s">
        <v>25</v>
      </c>
      <c r="B9" s="63"/>
      <c r="C9" s="18">
        <v>33199</v>
      </c>
      <c r="D9" s="11">
        <f t="shared" si="0"/>
        <v>0.01</v>
      </c>
      <c r="E9" s="18">
        <v>32334</v>
      </c>
      <c r="F9" s="11">
        <f t="shared" si="1"/>
        <v>0.01</v>
      </c>
      <c r="G9" s="10">
        <f t="shared" si="2"/>
        <v>865</v>
      </c>
      <c r="H9" s="30">
        <f t="shared" si="3"/>
        <v>2.68</v>
      </c>
      <c r="J9" s="37"/>
    </row>
    <row r="10" spans="1:10" ht="42" customHeight="1">
      <c r="A10" s="55" t="s">
        <v>26</v>
      </c>
      <c r="B10" s="56"/>
      <c r="C10" s="13">
        <f>SUM(C6:C9)</f>
        <v>461696932</v>
      </c>
      <c r="D10" s="14">
        <f>IF(C10=0,"_",IF(C$10=0,"_ ",ROUND(C10/C$10*100,2)))</f>
        <v>100</v>
      </c>
      <c r="E10" s="13">
        <f>SUM(E6:E9)</f>
        <v>455764395</v>
      </c>
      <c r="F10" s="14">
        <f>IF(E10=0,"_",IF(E$10=0,"_ ",ROUND(E10/E$10*100,2)))</f>
        <v>100</v>
      </c>
      <c r="G10" s="13">
        <f>C10-E10</f>
        <v>5932537</v>
      </c>
      <c r="H10" s="8">
        <f>IF(E10=0,"_",ROUND(G10/E10*100,2))</f>
        <v>1.3</v>
      </c>
    </row>
    <row r="11" spans="1:10" s="9" customFormat="1" ht="18" customHeight="1">
      <c r="A11" s="64" t="s">
        <v>63</v>
      </c>
      <c r="B11" s="64"/>
      <c r="C11" s="64"/>
      <c r="D11" s="64"/>
      <c r="E11" s="64"/>
      <c r="F11" s="64"/>
      <c r="G11" s="64"/>
      <c r="H11" s="64"/>
      <c r="I11" s="21"/>
    </row>
    <row r="12" spans="1:10">
      <c r="A12" s="57" t="s">
        <v>35</v>
      </c>
      <c r="B12" s="57"/>
      <c r="C12" s="57"/>
      <c r="D12" s="57"/>
      <c r="E12" s="57"/>
      <c r="F12" s="57"/>
      <c r="G12" s="57"/>
      <c r="H12" s="57"/>
    </row>
    <row r="13" spans="1:10">
      <c r="A13" s="57" t="s">
        <v>36</v>
      </c>
      <c r="B13" s="57"/>
      <c r="C13" s="57"/>
      <c r="D13" s="57"/>
      <c r="E13" s="57"/>
      <c r="F13" s="57"/>
      <c r="G13" s="57"/>
      <c r="H13" s="57"/>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4" zoomScaleNormal="100" workbookViewId="0">
      <selection activeCell="G17" sqref="G17"/>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47" t="s">
        <v>19</v>
      </c>
      <c r="B1" s="47"/>
      <c r="C1" s="47"/>
      <c r="D1" s="47"/>
      <c r="E1" s="47"/>
      <c r="F1" s="47"/>
      <c r="G1" s="47"/>
      <c r="H1" s="47"/>
    </row>
    <row r="2" spans="1:9" ht="24" customHeight="1">
      <c r="A2" s="65"/>
      <c r="B2" s="65"/>
      <c r="C2" s="65"/>
      <c r="D2" s="65"/>
      <c r="E2" s="65"/>
      <c r="F2" s="65"/>
      <c r="G2" s="65"/>
      <c r="H2" s="65"/>
    </row>
    <row r="3" spans="1:9" ht="24" customHeight="1">
      <c r="G3" s="2"/>
      <c r="H3" s="2" t="s">
        <v>16</v>
      </c>
    </row>
    <row r="4" spans="1:9" ht="27" customHeight="1">
      <c r="A4" s="49" t="s">
        <v>21</v>
      </c>
      <c r="B4" s="50"/>
      <c r="C4" s="53" t="str">
        <f>'[1]1.直接期限部門別'!C4:D4</f>
        <v>109.9.30</v>
      </c>
      <c r="D4" s="54"/>
      <c r="E4" s="53" t="str">
        <f>'[1]1.直接期限部門別'!E4:F4</f>
        <v>109.6.30</v>
      </c>
      <c r="F4" s="54"/>
      <c r="G4" s="55" t="s">
        <v>1</v>
      </c>
      <c r="H4" s="56"/>
    </row>
    <row r="5" spans="1:9" ht="27" customHeight="1">
      <c r="A5" s="51"/>
      <c r="B5" s="52"/>
      <c r="C5" s="34" t="s">
        <v>2</v>
      </c>
      <c r="D5" s="32" t="s">
        <v>15</v>
      </c>
      <c r="E5" s="34" t="s">
        <v>2</v>
      </c>
      <c r="F5" s="32" t="s">
        <v>15</v>
      </c>
      <c r="G5" s="16" t="s">
        <v>2</v>
      </c>
      <c r="H5" s="35" t="s">
        <v>22</v>
      </c>
    </row>
    <row r="6" spans="1:9" ht="42" customHeight="1">
      <c r="A6" s="58" t="s">
        <v>12</v>
      </c>
      <c r="B6" s="59"/>
      <c r="C6" s="10">
        <v>135452402</v>
      </c>
      <c r="D6" s="11">
        <f>IF(C6=0,"_",IF(C$10=0,"_",ROUND(C6/C$10 * 100,2)))</f>
        <v>30.38</v>
      </c>
      <c r="E6" s="10">
        <v>139565235</v>
      </c>
      <c r="F6" s="11">
        <f>IF(E6=0,"_",IF(E$10=0,"_",ROUND(E6/E$10 * 100,2)))</f>
        <v>31.65</v>
      </c>
      <c r="G6" s="12">
        <f>C6-E6</f>
        <v>-4112833</v>
      </c>
      <c r="H6" s="19">
        <f>IF(E6=0,"_",ROUND(G6/E6 * 100,2))</f>
        <v>-2.95</v>
      </c>
    </row>
    <row r="7" spans="1:9" ht="42" customHeight="1">
      <c r="A7" s="60" t="s">
        <v>13</v>
      </c>
      <c r="B7" s="61"/>
      <c r="C7" s="10">
        <v>47189024</v>
      </c>
      <c r="D7" s="11">
        <f t="shared" ref="D7:D8" si="0">IF(C7=0,"_",IF(C$10=0,"_",ROUND(C7/C$10 * 100,2)))</f>
        <v>10.59</v>
      </c>
      <c r="E7" s="10">
        <v>42507480</v>
      </c>
      <c r="F7" s="11">
        <f t="shared" ref="F7:F8" si="1">IF(E7=0,"_",IF(E$10=0,"_",ROUND(E7/E$10 * 100,2)))</f>
        <v>9.64</v>
      </c>
      <c r="G7" s="10">
        <f t="shared" ref="G7:G10" si="2">C7-E7</f>
        <v>4681544</v>
      </c>
      <c r="H7" s="17">
        <f t="shared" ref="H7:H10" si="3">IF(E7=0,"_",ROUND(G7/E7 * 100,2))</f>
        <v>11.01</v>
      </c>
    </row>
    <row r="8" spans="1:9" ht="42" customHeight="1">
      <c r="A8" s="60" t="s">
        <v>14</v>
      </c>
      <c r="B8" s="61"/>
      <c r="C8" s="10">
        <v>263158089</v>
      </c>
      <c r="D8" s="11">
        <f t="shared" si="0"/>
        <v>59.03</v>
      </c>
      <c r="E8" s="10">
        <v>258839871</v>
      </c>
      <c r="F8" s="11">
        <f t="shared" si="1"/>
        <v>58.71</v>
      </c>
      <c r="G8" s="10">
        <f t="shared" si="2"/>
        <v>4318218</v>
      </c>
      <c r="H8" s="17">
        <f t="shared" si="3"/>
        <v>1.67</v>
      </c>
    </row>
    <row r="9" spans="1:9" ht="42" customHeight="1">
      <c r="A9" s="62" t="s">
        <v>7</v>
      </c>
      <c r="B9" s="63"/>
      <c r="C9" s="10">
        <v>0</v>
      </c>
      <c r="D9" s="11" t="str">
        <f>IF(C9=0,"0.00",IF(C$10=0,"_",ROUND(C9/C$10 * 100,2)))</f>
        <v>0.00</v>
      </c>
      <c r="E9" s="10">
        <v>0</v>
      </c>
      <c r="F9" s="11" t="str">
        <f>IF(E9=0,"0.00",IF(E$10=0,"_",ROUND(E9/E$10 * 100,2)))</f>
        <v>0.00</v>
      </c>
      <c r="G9" s="10">
        <f t="shared" si="2"/>
        <v>0</v>
      </c>
      <c r="H9" s="17" t="str">
        <f>IF(E9=0,"-",ROUND(G9/E9 * 100,2))</f>
        <v>-</v>
      </c>
    </row>
    <row r="10" spans="1:9" ht="42" customHeight="1">
      <c r="A10" s="55" t="s">
        <v>26</v>
      </c>
      <c r="B10" s="56"/>
      <c r="C10" s="13">
        <f>SUM(C6:C9)</f>
        <v>445799515</v>
      </c>
      <c r="D10" s="14">
        <f>IF(C10=0,"_",IF(C$10=0,"_",ROUND(C10/C$10 * 100,2)))</f>
        <v>100</v>
      </c>
      <c r="E10" s="13">
        <f>SUM(E6:E9)</f>
        <v>440912586</v>
      </c>
      <c r="F10" s="14">
        <f>IF(E10=0,"_",IF(E$10=0,"_",ROUND(E10/E$10 * 100,2)))</f>
        <v>100</v>
      </c>
      <c r="G10" s="13">
        <f t="shared" si="2"/>
        <v>4886929</v>
      </c>
      <c r="H10" s="8">
        <f t="shared" si="3"/>
        <v>1.1100000000000001</v>
      </c>
    </row>
    <row r="11" spans="1:9" s="9" customFormat="1" ht="18" customHeight="1">
      <c r="A11" s="64" t="s">
        <v>27</v>
      </c>
      <c r="B11" s="64"/>
      <c r="C11" s="64"/>
      <c r="D11" s="64"/>
      <c r="E11" s="64"/>
      <c r="F11" s="64"/>
      <c r="G11" s="64"/>
      <c r="H11" s="64"/>
      <c r="I11" s="36"/>
    </row>
    <row r="12" spans="1:9" s="9" customFormat="1" ht="18" customHeight="1">
      <c r="A12" s="57" t="s">
        <v>20</v>
      </c>
      <c r="B12" s="57"/>
      <c r="C12" s="57"/>
      <c r="D12" s="57"/>
      <c r="E12" s="57"/>
      <c r="F12" s="57"/>
      <c r="G12" s="57"/>
      <c r="H12" s="57"/>
      <c r="I12" s="31"/>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H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9"/>
  <sheetViews>
    <sheetView topLeftCell="A19" zoomScaleNormal="100" workbookViewId="0">
      <selection activeCell="I25" sqref="I25"/>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8" width="9" style="1"/>
    <col min="9" max="9" width="16.125" style="1" customWidth="1"/>
    <col min="10" max="10" width="9" style="1"/>
    <col min="11" max="11" width="16.75" style="1" customWidth="1"/>
    <col min="12" max="16384" width="9" style="1"/>
  </cols>
  <sheetData>
    <row r="1" spans="1:9" ht="39" customHeight="1">
      <c r="A1" s="47" t="s">
        <v>17</v>
      </c>
      <c r="B1" s="47"/>
      <c r="C1" s="47"/>
      <c r="D1" s="47"/>
      <c r="E1" s="47"/>
      <c r="F1" s="47"/>
    </row>
    <row r="2" spans="1:9" ht="24" customHeight="1">
      <c r="A2" s="65" t="s">
        <v>62</v>
      </c>
      <c r="B2" s="65"/>
      <c r="C2" s="65"/>
      <c r="D2" s="65"/>
      <c r="E2" s="65"/>
      <c r="F2" s="65"/>
    </row>
    <row r="3" spans="1:9" ht="24" customHeight="1">
      <c r="E3" s="46" t="s">
        <v>16</v>
      </c>
      <c r="F3" s="75"/>
    </row>
    <row r="4" spans="1:9" ht="21" customHeight="1">
      <c r="A4" s="49" t="s">
        <v>0</v>
      </c>
      <c r="B4" s="76"/>
      <c r="C4" s="55" t="s">
        <v>28</v>
      </c>
      <c r="D4" s="78"/>
      <c r="E4" s="55" t="s">
        <v>29</v>
      </c>
      <c r="F4" s="78"/>
    </row>
    <row r="5" spans="1:9" ht="21" customHeight="1">
      <c r="A5" s="51"/>
      <c r="B5" s="77"/>
      <c r="C5" s="16" t="s">
        <v>30</v>
      </c>
      <c r="D5" s="33" t="s">
        <v>31</v>
      </c>
      <c r="E5" s="16" t="s">
        <v>30</v>
      </c>
      <c r="F5" s="33" t="s">
        <v>31</v>
      </c>
    </row>
    <row r="6" spans="1:9" s="20" customFormat="1" ht="15.6" customHeight="1">
      <c r="A6" s="68" t="s">
        <v>3</v>
      </c>
      <c r="B6" s="71" t="s">
        <v>32</v>
      </c>
      <c r="C6" s="73">
        <v>240813667</v>
      </c>
      <c r="D6" s="66">
        <f>IF(C6=0,"_",IF(C$28=0,"_",ROUND(C6/C$28*100,2)))</f>
        <v>52.16</v>
      </c>
      <c r="E6" s="73">
        <v>233207283</v>
      </c>
      <c r="F6" s="66">
        <f>IF(E6=0,"_",IF(E$28=0,"_",ROUND(E6/E$28*100,2)))</f>
        <v>52.31</v>
      </c>
      <c r="I6" s="38"/>
    </row>
    <row r="7" spans="1:9" s="20" customFormat="1" ht="15.6" customHeight="1">
      <c r="A7" s="69"/>
      <c r="B7" s="72"/>
      <c r="C7" s="74"/>
      <c r="D7" s="67"/>
      <c r="E7" s="74"/>
      <c r="F7" s="67"/>
      <c r="I7" s="38"/>
    </row>
    <row r="8" spans="1:9" s="20" customFormat="1" ht="15.6" customHeight="1">
      <c r="A8" s="69"/>
      <c r="B8" s="72" t="s">
        <v>4</v>
      </c>
      <c r="C8" s="74">
        <v>93718407</v>
      </c>
      <c r="D8" s="67">
        <f t="shared" ref="D8:D10" si="0">IF(C8=0,"_",IF(C$28=0,"_",ROUND(C8/C$28*100,2)))</f>
        <v>20.3</v>
      </c>
      <c r="E8" s="74">
        <v>65766490</v>
      </c>
      <c r="F8" s="67">
        <f t="shared" ref="F8:F12" si="1">IF(E8=0,"_",IF(E$28=0,"_",ROUND(E8/E$28*100,2)))</f>
        <v>14.75</v>
      </c>
      <c r="I8" s="38"/>
    </row>
    <row r="9" spans="1:9" s="20" customFormat="1" ht="15.6" customHeight="1">
      <c r="A9" s="69"/>
      <c r="B9" s="72"/>
      <c r="C9" s="74"/>
      <c r="D9" s="67"/>
      <c r="E9" s="74"/>
      <c r="F9" s="67"/>
      <c r="I9" s="38"/>
    </row>
    <row r="10" spans="1:9" s="20" customFormat="1" ht="15.6" customHeight="1">
      <c r="A10" s="69"/>
      <c r="B10" s="72" t="s">
        <v>5</v>
      </c>
      <c r="C10" s="74">
        <v>123936997</v>
      </c>
      <c r="D10" s="67">
        <f t="shared" si="0"/>
        <v>26.84</v>
      </c>
      <c r="E10" s="74">
        <v>143473624</v>
      </c>
      <c r="F10" s="67">
        <f>IF(E10=0,"_",IF(E$28=0,"_",ROUND(E10/E$28*100,2)))+0.01</f>
        <v>32.19</v>
      </c>
      <c r="I10" s="38"/>
    </row>
    <row r="11" spans="1:9" s="20" customFormat="1" ht="15.6" customHeight="1">
      <c r="A11" s="69"/>
      <c r="B11" s="72"/>
      <c r="C11" s="74"/>
      <c r="D11" s="67"/>
      <c r="E11" s="74"/>
      <c r="F11" s="67"/>
      <c r="I11" s="38"/>
    </row>
    <row r="12" spans="1:9" s="20" customFormat="1" ht="15.6" customHeight="1">
      <c r="A12" s="69"/>
      <c r="B12" s="72" t="s">
        <v>6</v>
      </c>
      <c r="C12" s="74">
        <v>3227861</v>
      </c>
      <c r="D12" s="67">
        <f>IF(C12=0,"_",IF(C$28=0,"_",ROUND(C12/C$28*100,2)))</f>
        <v>0.7</v>
      </c>
      <c r="E12" s="74">
        <v>3352118</v>
      </c>
      <c r="F12" s="67">
        <f t="shared" si="1"/>
        <v>0.75</v>
      </c>
      <c r="I12" s="38"/>
    </row>
    <row r="13" spans="1:9" s="20" customFormat="1" ht="15.6" customHeight="1">
      <c r="A13" s="69"/>
      <c r="B13" s="72"/>
      <c r="C13" s="74"/>
      <c r="D13" s="67"/>
      <c r="E13" s="74"/>
      <c r="F13" s="67"/>
      <c r="I13" s="38"/>
    </row>
    <row r="14" spans="1:9" s="20" customFormat="1" ht="15.6" customHeight="1">
      <c r="A14" s="69"/>
      <c r="B14" s="72" t="s">
        <v>7</v>
      </c>
      <c r="C14" s="74">
        <v>0</v>
      </c>
      <c r="D14" s="67" t="str">
        <f>IF(C14=0,"0.00",IF(C$28=0,"_",ROUND(C14/C$28 * 100,2)))</f>
        <v>0.00</v>
      </c>
      <c r="E14" s="74">
        <v>0</v>
      </c>
      <c r="F14" s="67" t="str">
        <f>IF(E14=0,"0.00",IF(E$28=0,"_",ROUND(E14/E$28 * 100,2)))</f>
        <v>0.00</v>
      </c>
      <c r="I14" s="38"/>
    </row>
    <row r="15" spans="1:9" s="20" customFormat="1" ht="15.6" customHeight="1">
      <c r="A15" s="70"/>
      <c r="B15" s="79"/>
      <c r="C15" s="80"/>
      <c r="D15" s="81"/>
      <c r="E15" s="80"/>
      <c r="F15" s="81"/>
      <c r="I15" s="38"/>
    </row>
    <row r="16" spans="1:9" s="20" customFormat="1" ht="15.6" customHeight="1">
      <c r="A16" s="68" t="s">
        <v>33</v>
      </c>
      <c r="B16" s="71" t="s">
        <v>8</v>
      </c>
      <c r="C16" s="73">
        <v>85483291</v>
      </c>
      <c r="D16" s="66">
        <f>IF(C16=0,"_",IF(C$28=0,"_",ROUND(C16/C$28*100,2)))-0.01</f>
        <v>18.509999999999998</v>
      </c>
      <c r="E16" s="73">
        <v>81946413</v>
      </c>
      <c r="F16" s="66">
        <f>IF(E16=0,"_",IF(E$28=0,"_",ROUND(E16/E$28*100,2)))</f>
        <v>18.38</v>
      </c>
      <c r="I16" s="38"/>
    </row>
    <row r="17" spans="1:11" s="20" customFormat="1" ht="15.6" customHeight="1">
      <c r="A17" s="69"/>
      <c r="B17" s="72"/>
      <c r="C17" s="74"/>
      <c r="D17" s="67"/>
      <c r="E17" s="74"/>
      <c r="F17" s="67"/>
      <c r="I17" s="38"/>
    </row>
    <row r="18" spans="1:11" s="20" customFormat="1" ht="15.6" customHeight="1">
      <c r="A18" s="69"/>
      <c r="B18" s="72" t="s">
        <v>11</v>
      </c>
      <c r="C18" s="74">
        <v>216982140</v>
      </c>
      <c r="D18" s="67">
        <f>IF(C18=0,"_",IF(C$28=0,"_",ROUND(C18/C$28*100,2)))</f>
        <v>47</v>
      </c>
      <c r="E18" s="74">
        <v>218615253</v>
      </c>
      <c r="F18" s="67">
        <f>IF(E18=0,"_",IF(E$28=0,"_",ROUND(E18/E$28*100,2)))</f>
        <v>49.04</v>
      </c>
      <c r="I18" s="38"/>
    </row>
    <row r="19" spans="1:11" s="20" customFormat="1" ht="15.6" customHeight="1">
      <c r="A19" s="69"/>
      <c r="B19" s="72"/>
      <c r="C19" s="74"/>
      <c r="D19" s="67"/>
      <c r="E19" s="74"/>
      <c r="F19" s="67"/>
      <c r="I19" s="38"/>
    </row>
    <row r="20" spans="1:11" s="20" customFormat="1" ht="15.6" customHeight="1">
      <c r="A20" s="69"/>
      <c r="B20" s="72" t="s">
        <v>9</v>
      </c>
      <c r="C20" s="74">
        <v>141130704</v>
      </c>
      <c r="D20" s="67">
        <f t="shared" ref="D20:D24" si="2">IF(C20=0,"_",IF(C$28=0,"_",ROUND(C20/C$28*100,2)))</f>
        <v>30.57</v>
      </c>
      <c r="E20" s="74">
        <v>128047664</v>
      </c>
      <c r="F20" s="67">
        <f t="shared" ref="F20:F24" si="3">IF(E20=0,"_",IF(E$28=0,"_",ROUND(E20/E$28*100,2)))</f>
        <v>28.72</v>
      </c>
      <c r="I20" s="38"/>
    </row>
    <row r="21" spans="1:11" s="20" customFormat="1" ht="15.6" customHeight="1">
      <c r="A21" s="69"/>
      <c r="B21" s="72"/>
      <c r="C21" s="74"/>
      <c r="D21" s="67"/>
      <c r="E21" s="74"/>
      <c r="F21" s="67"/>
      <c r="I21" s="38"/>
    </row>
    <row r="22" spans="1:11" s="20" customFormat="1" ht="15.6" customHeight="1">
      <c r="A22" s="69"/>
      <c r="B22" s="72" t="s">
        <v>10</v>
      </c>
      <c r="C22" s="74">
        <v>14872936</v>
      </c>
      <c r="D22" s="67">
        <f t="shared" si="2"/>
        <v>3.22</v>
      </c>
      <c r="E22" s="74">
        <v>13838067</v>
      </c>
      <c r="F22" s="67">
        <f>IF(E22=0,"_",IF(E$28=0,"_",ROUND(E22/E$28*100,2)))+0.01</f>
        <v>3.11</v>
      </c>
      <c r="I22" s="38"/>
    </row>
    <row r="23" spans="1:11" s="20" customFormat="1" ht="15.6" customHeight="1">
      <c r="A23" s="69"/>
      <c r="B23" s="72"/>
      <c r="C23" s="74"/>
      <c r="D23" s="67"/>
      <c r="E23" s="74"/>
      <c r="F23" s="67"/>
      <c r="I23" s="38"/>
    </row>
    <row r="24" spans="1:11" s="20" customFormat="1" ht="15.6" customHeight="1">
      <c r="A24" s="69"/>
      <c r="B24" s="72" t="s">
        <v>6</v>
      </c>
      <c r="C24" s="74">
        <v>3227861</v>
      </c>
      <c r="D24" s="67">
        <f t="shared" si="2"/>
        <v>0.7</v>
      </c>
      <c r="E24" s="74">
        <v>3352118</v>
      </c>
      <c r="F24" s="67">
        <f t="shared" si="3"/>
        <v>0.75</v>
      </c>
      <c r="I24" s="38"/>
    </row>
    <row r="25" spans="1:11" s="20" customFormat="1" ht="15.6" customHeight="1">
      <c r="A25" s="69"/>
      <c r="B25" s="72"/>
      <c r="C25" s="74"/>
      <c r="D25" s="67"/>
      <c r="E25" s="74"/>
      <c r="F25" s="67"/>
      <c r="I25" s="38"/>
    </row>
    <row r="26" spans="1:11" s="20" customFormat="1" ht="15.6" customHeight="1">
      <c r="A26" s="69"/>
      <c r="B26" s="72" t="s">
        <v>7</v>
      </c>
      <c r="C26" s="74">
        <v>0</v>
      </c>
      <c r="D26" s="67" t="str">
        <f>IF(C26=0,"0.00",IF(C$28=0,"_",ROUND(C26/C$28 * 100,2)))</f>
        <v>0.00</v>
      </c>
      <c r="E26" s="74">
        <v>0</v>
      </c>
      <c r="F26" s="67" t="str">
        <f>IF(E26=0,"0.00",IF(E$28=0,"_",ROUND(E26/E$28 * 100,2)))</f>
        <v>0.00</v>
      </c>
      <c r="K26" s="1"/>
    </row>
    <row r="27" spans="1:11" s="20" customFormat="1" ht="15.6" customHeight="1">
      <c r="A27" s="70"/>
      <c r="B27" s="79"/>
      <c r="C27" s="80"/>
      <c r="D27" s="81"/>
      <c r="E27" s="80"/>
      <c r="F27" s="81"/>
      <c r="K27" s="1"/>
    </row>
    <row r="28" spans="1:11" ht="31.15" customHeight="1">
      <c r="A28" s="55" t="s">
        <v>34</v>
      </c>
      <c r="B28" s="78"/>
      <c r="C28" s="7">
        <f>SUM(C16:C26)</f>
        <v>461696932</v>
      </c>
      <c r="D28" s="8">
        <f>IF(C$28=0,"_",ROUND(C28/C$28*100,2))</f>
        <v>100</v>
      </c>
      <c r="E28" s="7">
        <f>SUM(E16:E26)</f>
        <v>445799515</v>
      </c>
      <c r="F28" s="8">
        <f>IF(E$28=0,"_",ROUND(E28/E$28*100,2))</f>
        <v>100</v>
      </c>
    </row>
    <row r="29" spans="1:11">
      <c r="A29" s="9"/>
    </row>
  </sheetData>
  <mergeCells count="64">
    <mergeCell ref="A28:B28"/>
    <mergeCell ref="F24:F25"/>
    <mergeCell ref="B26:B27"/>
    <mergeCell ref="C26:C27"/>
    <mergeCell ref="D26:D27"/>
    <mergeCell ref="E26:E27"/>
    <mergeCell ref="F26:F27"/>
    <mergeCell ref="A16:A27"/>
    <mergeCell ref="B24:B25"/>
    <mergeCell ref="C24:C25"/>
    <mergeCell ref="D24:D25"/>
    <mergeCell ref="E24:E25"/>
    <mergeCell ref="F20:F21"/>
    <mergeCell ref="B22:B23"/>
    <mergeCell ref="C22:C23"/>
    <mergeCell ref="D22:D23"/>
    <mergeCell ref="E22:E23"/>
    <mergeCell ref="F22:F23"/>
    <mergeCell ref="B20:B21"/>
    <mergeCell ref="C20:C21"/>
    <mergeCell ref="D20:D21"/>
    <mergeCell ref="E20:E21"/>
    <mergeCell ref="F16:F17"/>
    <mergeCell ref="B18:B19"/>
    <mergeCell ref="C18:C19"/>
    <mergeCell ref="D18:D19"/>
    <mergeCell ref="E18:E19"/>
    <mergeCell ref="F18:F19"/>
    <mergeCell ref="B16:B17"/>
    <mergeCell ref="C16:C17"/>
    <mergeCell ref="D16:D17"/>
    <mergeCell ref="E16:E17"/>
    <mergeCell ref="B14:B15"/>
    <mergeCell ref="C14:C15"/>
    <mergeCell ref="D14:D15"/>
    <mergeCell ref="E14:E15"/>
    <mergeCell ref="F14:F15"/>
    <mergeCell ref="B12:B13"/>
    <mergeCell ref="C12:C13"/>
    <mergeCell ref="D12:D13"/>
    <mergeCell ref="E12:E13"/>
    <mergeCell ref="F12:F13"/>
    <mergeCell ref="A1:F1"/>
    <mergeCell ref="A2:F2"/>
    <mergeCell ref="E3:F3"/>
    <mergeCell ref="A4:B5"/>
    <mergeCell ref="C4:D4"/>
    <mergeCell ref="E4:F4"/>
    <mergeCell ref="F6:F7"/>
    <mergeCell ref="A6:A15"/>
    <mergeCell ref="B6:B7"/>
    <mergeCell ref="C6:C7"/>
    <mergeCell ref="D6:D7"/>
    <mergeCell ref="E6:E7"/>
    <mergeCell ref="B8:B9"/>
    <mergeCell ref="C8:C9"/>
    <mergeCell ref="D8:D9"/>
    <mergeCell ref="E8:E9"/>
    <mergeCell ref="F8:F9"/>
    <mergeCell ref="B10:B11"/>
    <mergeCell ref="C10:C11"/>
    <mergeCell ref="D10:D11"/>
    <mergeCell ref="E10:E11"/>
    <mergeCell ref="F10:F11"/>
  </mergeCells>
  <phoneticPr fontId="1" type="noConversion"/>
  <printOptions horizontalCentered="1"/>
  <pageMargins left="0.78740157480314965" right="0.78740157480314965" top="0.78740157480314965" bottom="0.59055118110236227" header="0" footer="0"/>
  <pageSetup paperSize="9" scale="96" orientation="landscape" r:id="rId1"/>
  <headerFooter alignWithMargins="0"/>
  <ignoredErrors>
    <ignoredError sqref="C28 F28" formulaRange="1"/>
    <ignoredError sqref="D28:E28" formula="1" formulaRange="1"/>
    <ignoredError sqref="F14:F23 F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topLeftCell="A10" zoomScale="80" zoomScaleNormal="100" zoomScaleSheetLayoutView="80" workbookViewId="0">
      <selection activeCell="L21" sqref="L21"/>
    </sheetView>
  </sheetViews>
  <sheetFormatPr defaultColWidth="9" defaultRowHeight="16.5"/>
  <cols>
    <col min="1" max="1" width="41.875" style="41" customWidth="1"/>
    <col min="2" max="2" width="8.625" style="41" customWidth="1"/>
    <col min="3" max="4" width="18.625" style="41" customWidth="1"/>
    <col min="5" max="5" width="8.625" style="41" customWidth="1"/>
    <col min="6" max="7" width="18.625" style="41" customWidth="1"/>
    <col min="8" max="8" width="9" style="41"/>
    <col min="9" max="9" width="9.5" style="41" bestFit="1" customWidth="1"/>
    <col min="10" max="10" width="8.625" style="41" customWidth="1"/>
    <col min="11" max="11" width="9" style="41"/>
    <col min="12" max="12" width="11.25" style="41" customWidth="1"/>
    <col min="13" max="16384" width="9" style="41"/>
  </cols>
  <sheetData>
    <row r="1" spans="1:12" s="9" customFormat="1" ht="39" customHeight="1">
      <c r="A1" s="87" t="s">
        <v>53</v>
      </c>
      <c r="B1" s="87"/>
      <c r="C1" s="87"/>
      <c r="D1" s="87"/>
      <c r="E1" s="87"/>
      <c r="F1" s="87"/>
      <c r="G1" s="87"/>
      <c r="H1" s="87"/>
      <c r="I1" s="87"/>
      <c r="J1" s="87"/>
      <c r="K1" s="87"/>
    </row>
    <row r="2" spans="1:12" s="23" customFormat="1" ht="24" customHeight="1">
      <c r="A2" s="88"/>
      <c r="B2" s="88"/>
      <c r="C2" s="88"/>
      <c r="D2" s="88"/>
      <c r="E2" s="88"/>
      <c r="F2" s="88"/>
      <c r="G2" s="88"/>
      <c r="H2" s="22"/>
    </row>
    <row r="3" spans="1:12" s="23" customFormat="1" ht="24" customHeight="1">
      <c r="D3" s="24"/>
      <c r="G3" s="24" t="s">
        <v>37</v>
      </c>
    </row>
    <row r="4" spans="1:12" s="23" customFormat="1" ht="21" customHeight="1">
      <c r="A4" s="89" t="s">
        <v>57</v>
      </c>
      <c r="B4" s="53" t="s">
        <v>60</v>
      </c>
      <c r="C4" s="91"/>
      <c r="D4" s="92"/>
      <c r="E4" s="53" t="s">
        <v>56</v>
      </c>
      <c r="F4" s="91"/>
      <c r="G4" s="92"/>
    </row>
    <row r="5" spans="1:12" s="26" customFormat="1" ht="21" customHeight="1">
      <c r="A5" s="90"/>
      <c r="B5" s="16" t="s">
        <v>58</v>
      </c>
      <c r="C5" s="25" t="s">
        <v>38</v>
      </c>
      <c r="D5" s="25" t="s">
        <v>39</v>
      </c>
      <c r="E5" s="16" t="s">
        <v>58</v>
      </c>
      <c r="F5" s="25" t="s">
        <v>38</v>
      </c>
      <c r="G5" s="25" t="s">
        <v>39</v>
      </c>
    </row>
    <row r="6" spans="1:12" s="26" customFormat="1" ht="27.95" customHeight="1">
      <c r="A6" s="27" t="s">
        <v>41</v>
      </c>
      <c r="B6" s="28">
        <v>1</v>
      </c>
      <c r="C6" s="29">
        <v>94291083</v>
      </c>
      <c r="D6" s="29">
        <v>89900030</v>
      </c>
      <c r="E6" s="28">
        <v>1</v>
      </c>
      <c r="F6" s="29">
        <v>91904032</v>
      </c>
      <c r="G6" s="29">
        <v>89322128</v>
      </c>
      <c r="I6" s="39"/>
      <c r="K6" s="39"/>
    </row>
    <row r="7" spans="1:12" s="23" customFormat="1" ht="27.95" customHeight="1">
      <c r="A7" s="27" t="s">
        <v>42</v>
      </c>
      <c r="B7" s="28">
        <v>2</v>
      </c>
      <c r="C7" s="29">
        <v>49814316</v>
      </c>
      <c r="D7" s="29">
        <v>69106721</v>
      </c>
      <c r="E7" s="28">
        <v>2</v>
      </c>
      <c r="F7" s="29">
        <v>47765245</v>
      </c>
      <c r="G7" s="29">
        <v>68298960</v>
      </c>
      <c r="I7" s="39"/>
      <c r="J7" s="40"/>
      <c r="K7" s="39"/>
      <c r="L7" s="40"/>
    </row>
    <row r="8" spans="1:12" s="23" customFormat="1" ht="27.95" customHeight="1">
      <c r="A8" s="27" t="s">
        <v>43</v>
      </c>
      <c r="B8" s="28">
        <v>3</v>
      </c>
      <c r="C8" s="29">
        <v>39217083</v>
      </c>
      <c r="D8" s="29">
        <v>38420245</v>
      </c>
      <c r="E8" s="28">
        <v>3</v>
      </c>
      <c r="F8" s="29">
        <v>37505626</v>
      </c>
      <c r="G8" s="29">
        <v>36752498</v>
      </c>
      <c r="I8" s="39"/>
      <c r="K8" s="39"/>
    </row>
    <row r="9" spans="1:12" s="23" customFormat="1" ht="27.95" customHeight="1">
      <c r="A9" s="27" t="s">
        <v>54</v>
      </c>
      <c r="B9" s="28">
        <v>4</v>
      </c>
      <c r="C9" s="29">
        <v>33913600</v>
      </c>
      <c r="D9" s="29">
        <v>24351607</v>
      </c>
      <c r="E9" s="28">
        <v>4</v>
      </c>
      <c r="F9" s="29">
        <v>33671699</v>
      </c>
      <c r="G9" s="29">
        <v>23919009</v>
      </c>
      <c r="I9" s="39"/>
      <c r="K9" s="39"/>
    </row>
    <row r="10" spans="1:12" s="23" customFormat="1" ht="27.95" customHeight="1">
      <c r="A10" s="27" t="s">
        <v>44</v>
      </c>
      <c r="B10" s="28">
        <v>5</v>
      </c>
      <c r="C10" s="29">
        <v>32858650</v>
      </c>
      <c r="D10" s="29">
        <v>34886332</v>
      </c>
      <c r="E10" s="28">
        <v>5</v>
      </c>
      <c r="F10" s="29">
        <v>29313311</v>
      </c>
      <c r="G10" s="29">
        <v>30124882</v>
      </c>
      <c r="I10" s="39"/>
      <c r="K10" s="39"/>
    </row>
    <row r="11" spans="1:12" s="23" customFormat="1" ht="27.95" customHeight="1">
      <c r="A11" s="27" t="s">
        <v>45</v>
      </c>
      <c r="B11" s="28">
        <v>6</v>
      </c>
      <c r="C11" s="29">
        <v>25065439</v>
      </c>
      <c r="D11" s="29">
        <v>20898289</v>
      </c>
      <c r="E11" s="28">
        <v>6</v>
      </c>
      <c r="F11" s="29">
        <v>24982910</v>
      </c>
      <c r="G11" s="29">
        <v>21456082</v>
      </c>
      <c r="I11" s="39"/>
      <c r="J11"/>
      <c r="K11" s="39"/>
    </row>
    <row r="12" spans="1:12" s="23" customFormat="1" ht="27.95" customHeight="1">
      <c r="A12" s="27" t="s">
        <v>46</v>
      </c>
      <c r="B12" s="28">
        <v>7</v>
      </c>
      <c r="C12" s="29">
        <v>19161082</v>
      </c>
      <c r="D12" s="29">
        <v>14047594</v>
      </c>
      <c r="E12" s="28">
        <v>7</v>
      </c>
      <c r="F12" s="29">
        <v>18925767</v>
      </c>
      <c r="G12" s="29">
        <v>13873402</v>
      </c>
      <c r="I12" s="39"/>
      <c r="J12"/>
      <c r="K12" s="39"/>
    </row>
    <row r="13" spans="1:12" s="23" customFormat="1" ht="27.95" customHeight="1">
      <c r="A13" s="27" t="s">
        <v>47</v>
      </c>
      <c r="B13" s="28">
        <v>8</v>
      </c>
      <c r="C13" s="29">
        <v>15169373</v>
      </c>
      <c r="D13" s="29">
        <v>10400143</v>
      </c>
      <c r="E13" s="28">
        <v>8</v>
      </c>
      <c r="F13" s="29">
        <v>18208813</v>
      </c>
      <c r="G13" s="29">
        <v>12851557</v>
      </c>
      <c r="I13" s="39"/>
      <c r="K13" s="39"/>
    </row>
    <row r="14" spans="1:12" s="23" customFormat="1" ht="27.95" customHeight="1">
      <c r="A14" s="27" t="s">
        <v>48</v>
      </c>
      <c r="B14" s="28">
        <v>9</v>
      </c>
      <c r="C14" s="29">
        <v>14738238</v>
      </c>
      <c r="D14" s="29">
        <v>9635053</v>
      </c>
      <c r="E14" s="28">
        <v>9</v>
      </c>
      <c r="F14" s="29">
        <v>15520288</v>
      </c>
      <c r="G14" s="29">
        <v>9865862</v>
      </c>
      <c r="I14" s="39"/>
      <c r="K14" s="39"/>
    </row>
    <row r="15" spans="1:12" s="23" customFormat="1" ht="27.95" customHeight="1">
      <c r="A15" s="27" t="s">
        <v>49</v>
      </c>
      <c r="B15" s="28">
        <v>10</v>
      </c>
      <c r="C15" s="29">
        <v>12196896</v>
      </c>
      <c r="D15" s="29">
        <v>10004350</v>
      </c>
      <c r="E15" s="28">
        <v>10</v>
      </c>
      <c r="F15" s="29">
        <v>12388670</v>
      </c>
      <c r="G15" s="29">
        <v>10284781</v>
      </c>
      <c r="I15" s="39"/>
      <c r="K15" s="39"/>
    </row>
    <row r="16" spans="1:12" s="23" customFormat="1" ht="27.95" customHeight="1">
      <c r="A16" s="16" t="s">
        <v>59</v>
      </c>
      <c r="B16" s="25"/>
      <c r="C16" s="29">
        <f>SUM(C6:C15)</f>
        <v>336425760</v>
      </c>
      <c r="D16" s="29">
        <f>SUM(D6:D15)</f>
        <v>321650364</v>
      </c>
      <c r="E16" s="25"/>
      <c r="F16" s="29">
        <f>SUM(F6:F15)</f>
        <v>330186361</v>
      </c>
      <c r="G16" s="29">
        <f>SUM(G6:G15)</f>
        <v>316749161</v>
      </c>
    </row>
    <row r="17" spans="1:8" s="23" customFormat="1" ht="18" customHeight="1">
      <c r="A17" s="83" t="s">
        <v>50</v>
      </c>
      <c r="B17" s="84"/>
      <c r="C17" s="84"/>
      <c r="D17" s="84"/>
      <c r="E17" s="84"/>
      <c r="F17" s="84"/>
      <c r="G17" s="84"/>
    </row>
    <row r="18" spans="1:8" s="23" customFormat="1" ht="18" customHeight="1">
      <c r="A18" s="85" t="s">
        <v>40</v>
      </c>
      <c r="B18" s="86"/>
      <c r="C18" s="86"/>
      <c r="D18" s="86"/>
      <c r="E18" s="86"/>
      <c r="F18" s="86"/>
      <c r="G18" s="86"/>
    </row>
    <row r="19" spans="1:8" s="23" customFormat="1" ht="18" customHeight="1">
      <c r="A19" s="57" t="s">
        <v>51</v>
      </c>
      <c r="B19" s="86"/>
      <c r="C19" s="86"/>
      <c r="D19" s="86"/>
      <c r="E19" s="86"/>
      <c r="F19" s="86"/>
      <c r="G19" s="86"/>
    </row>
    <row r="20" spans="1:8" s="23" customFormat="1" ht="18" customHeight="1">
      <c r="A20" s="57" t="s">
        <v>52</v>
      </c>
      <c r="B20" s="86"/>
      <c r="C20" s="86"/>
      <c r="D20" s="86"/>
      <c r="E20" s="86"/>
      <c r="F20" s="86"/>
      <c r="G20" s="86"/>
    </row>
    <row r="21" spans="1:8" s="23" customFormat="1" ht="18" customHeight="1">
      <c r="A21" s="57" t="s">
        <v>55</v>
      </c>
      <c r="B21" s="86"/>
      <c r="C21" s="86"/>
      <c r="D21" s="86"/>
      <c r="E21" s="86"/>
      <c r="F21" s="86"/>
      <c r="G21" s="86"/>
    </row>
    <row r="22" spans="1:8" ht="19.899999999999999" customHeight="1">
      <c r="A22" s="82"/>
      <c r="B22" s="82"/>
      <c r="C22" s="82"/>
      <c r="D22" s="82"/>
      <c r="E22" s="82"/>
      <c r="F22" s="82"/>
    </row>
    <row r="23" spans="1:8" ht="19.899999999999999" customHeight="1"/>
    <row r="24" spans="1:8" ht="19.899999999999999" customHeight="1">
      <c r="E24" s="45"/>
    </row>
    <row r="25" spans="1:8" ht="19.899999999999999" customHeight="1"/>
    <row r="26" spans="1:8" ht="19.899999999999999" customHeight="1"/>
    <row r="27" spans="1:8" ht="19.899999999999999" customHeight="1"/>
    <row r="28" spans="1:8" ht="19.899999999999999" customHeight="1">
      <c r="E28" s="42"/>
      <c r="F28" s="43"/>
      <c r="G28" s="43"/>
      <c r="H28" s="44"/>
    </row>
    <row r="29" spans="1:8" ht="19.899999999999999" customHeight="1">
      <c r="E29" s="44"/>
      <c r="F29" s="44"/>
      <c r="G29" s="44"/>
      <c r="H29" s="44"/>
    </row>
    <row r="30" spans="1:8" ht="19.899999999999999" customHeight="1"/>
    <row r="31" spans="1:8" ht="19.899999999999999" customHeight="1"/>
    <row r="32" spans="1:8"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25.15" customHeight="1"/>
    <row r="45" ht="93.6" customHeight="1"/>
  </sheetData>
  <mergeCells count="12">
    <mergeCell ref="A1:G1"/>
    <mergeCell ref="H1:K1"/>
    <mergeCell ref="A2:G2"/>
    <mergeCell ref="A4:A5"/>
    <mergeCell ref="B4:D4"/>
    <mergeCell ref="E4:G4"/>
    <mergeCell ref="A22:F22"/>
    <mergeCell ref="A17:G17"/>
    <mergeCell ref="A18:G18"/>
    <mergeCell ref="A19:G19"/>
    <mergeCell ref="A20:G20"/>
    <mergeCell ref="A21:G21"/>
  </mergeCells>
  <phoneticPr fontId="1" type="noConversion"/>
  <pageMargins left="0.59055118110236227" right="0.31496062992125984" top="0.55118110236220474" bottom="0.55118110236220474" header="0.31496062992125984" footer="0.31496062992125984"/>
  <pageSetup paperSize="9" orientation="landscape" r:id="rId1"/>
  <rowBreaks count="1" manualBreakCount="1">
    <brk id="21"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CBC</cp:lastModifiedBy>
  <cp:lastPrinted>2020-12-14T05:48:42Z</cp:lastPrinted>
  <dcterms:created xsi:type="dcterms:W3CDTF">2005-01-04T07:49:27Z</dcterms:created>
  <dcterms:modified xsi:type="dcterms:W3CDTF">2020-12-25T01:38:33Z</dcterms:modified>
</cp:coreProperties>
</file>