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佳盈\新聞稿\10906\中央銀行109年6月24日發布新聞稿第110號(109年3月底本國銀行國家風險統計)\"/>
    </mc:Choice>
  </mc:AlternateContent>
  <bookViews>
    <workbookView xWindow="0" yWindow="0" windowWidth="28800" windowHeight="11925" tabRatio="900"/>
  </bookViews>
  <sheets>
    <sheet name="附表1" sheetId="8" r:id="rId1"/>
    <sheet name="附表2" sheetId="21" r:id="rId2"/>
    <sheet name="附表3" sheetId="7" r:id="rId3"/>
    <sheet name="附表4" sheetId="22" r:id="rId4"/>
  </sheets>
  <definedNames>
    <definedName name="_xlnm.Print_Area" localSheetId="0">附表1!$A$1:$H$13</definedName>
    <definedName name="_xlnm.Print_Area" localSheetId="1">附表2!$A$1:$I$12</definedName>
    <definedName name="_xlnm.Print_Area" localSheetId="2">附表3!$A$1:$F$19</definedName>
  </definedNames>
  <calcPr calcId="162913"/>
</workbook>
</file>

<file path=xl/calcChain.xml><?xml version="1.0" encoding="utf-8"?>
<calcChain xmlns="http://schemas.openxmlformats.org/spreadsheetml/2006/main">
  <c r="F16" i="7" l="1"/>
  <c r="D16" i="7"/>
  <c r="F10" i="7"/>
  <c r="D10" i="7"/>
  <c r="E11" i="7"/>
  <c r="E6" i="7"/>
  <c r="C11" i="7"/>
  <c r="C4" i="21" l="1"/>
  <c r="E10" i="21"/>
  <c r="F8" i="21" s="1"/>
  <c r="F9" i="21"/>
  <c r="F6" i="21"/>
  <c r="F7" i="21" l="1"/>
  <c r="F10" i="21"/>
  <c r="E10" i="8" l="1"/>
  <c r="F10" i="8" s="1"/>
  <c r="F7" i="8" l="1"/>
  <c r="F8" i="8"/>
  <c r="F9" i="8"/>
  <c r="F6" i="8"/>
  <c r="D9" i="21"/>
  <c r="C10" i="21" l="1"/>
  <c r="H9" i="21"/>
  <c r="G9" i="21"/>
  <c r="G8" i="21"/>
  <c r="H8" i="21" s="1"/>
  <c r="G7" i="21"/>
  <c r="H7" i="21" s="1"/>
  <c r="G6" i="21"/>
  <c r="H6" i="21" s="1"/>
  <c r="E17" i="7"/>
  <c r="C17" i="7"/>
  <c r="D6" i="7" l="1"/>
  <c r="D12" i="7"/>
  <c r="F17" i="7"/>
  <c r="F14" i="7"/>
  <c r="F8" i="7"/>
  <c r="F11" i="7"/>
  <c r="F15" i="7"/>
  <c r="F12" i="7"/>
  <c r="F6" i="7"/>
  <c r="F13" i="7"/>
  <c r="F9" i="7"/>
  <c r="F7" i="7"/>
  <c r="D14" i="7"/>
  <c r="D8" i="7"/>
  <c r="D15" i="7"/>
  <c r="D13" i="7"/>
  <c r="D11" i="7"/>
  <c r="D9" i="7"/>
  <c r="D7" i="7"/>
  <c r="D8" i="21"/>
  <c r="D7" i="21"/>
  <c r="D6" i="21"/>
  <c r="D17" i="7"/>
  <c r="D10" i="21"/>
  <c r="G10" i="21"/>
  <c r="H10" i="21" s="1"/>
  <c r="C10" i="8" l="1"/>
  <c r="G10" i="8" l="1"/>
  <c r="G9" i="8"/>
  <c r="H9" i="8" s="1"/>
  <c r="G8" i="8"/>
  <c r="H8" i="8" s="1"/>
  <c r="G7" i="8"/>
  <c r="H7" i="8" s="1"/>
  <c r="G6" i="8"/>
  <c r="H6" i="8" s="1"/>
  <c r="D10" i="8" l="1"/>
  <c r="H10" i="8"/>
</calcChain>
</file>

<file path=xl/sharedStrings.xml><?xml version="1.0" encoding="utf-8"?>
<sst xmlns="http://schemas.openxmlformats.org/spreadsheetml/2006/main" count="89" uniqueCount="71">
  <si>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</si>
  <si>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</si>
  <si>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</si>
  <si>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</si>
  <si>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</si>
  <si>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</si>
  <si>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</si>
  <si>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</si>
  <si>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</si>
  <si>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</si>
  <si>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</si>
  <si>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</si>
  <si>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</si>
  <si>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</si>
  <si>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</si>
  <si>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</si>
  <si>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</si>
  <si>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</si>
  <si>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</si>
  <si>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</si>
  <si>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</si>
  <si>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</si>
  <si>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</si>
  <si>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</si>
  <si>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</si>
  <si>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</si>
  <si>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</si>
  <si>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</si>
  <si>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</si>
  <si>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t>單位：千美元、</t>
    </r>
    <r>
      <rPr>
        <sz val="14"/>
        <rFont val="Times New Roman"/>
        <family val="1"/>
      </rPr>
      <t>%</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</si>
  <si>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</si>
  <si>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</si>
  <si>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</si>
  <si>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</si>
  <si>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</si>
  <si>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</si>
  <si>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</si>
  <si>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部門別</t>
    <phoneticPr fontId="1" type="noConversion"/>
  </si>
  <si>
    <t>變動率</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</si>
  <si>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</si>
  <si>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</si>
  <si>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</si>
  <si>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t>108.12.31</t>
    <phoneticPr fontId="1" type="noConversion"/>
  </si>
  <si>
    <t>109.3.31</t>
    <phoneticPr fontId="1" type="noConversion"/>
  </si>
  <si>
    <t>108.12.31</t>
  </si>
  <si>
    <r>
      <t>基準日：</t>
    </r>
    <r>
      <rPr>
        <sz val="14"/>
        <rFont val="Times New Roman"/>
        <family val="1"/>
      </rPr>
      <t>109.3.31</t>
    </r>
    <phoneticPr fontId="1" type="noConversion"/>
  </si>
  <si>
    <t>非銀行之私人部門</t>
    <phoneticPr fontId="1" type="noConversion"/>
  </si>
  <si>
    <t>109.3.31</t>
    <phoneticPr fontId="1" type="noConversion"/>
  </si>
  <si>
    <t>108.12.31</t>
    <phoneticPr fontId="1" type="noConversion"/>
  </si>
  <si>
    <r>
      <rPr>
        <sz val="14"/>
        <rFont val="標楷體"/>
        <family val="4"/>
        <charset val="136"/>
      </rPr>
      <t>排序</t>
    </r>
    <phoneticPr fontId="1" type="noConversion"/>
  </si>
  <si>
    <r>
      <rPr>
        <sz val="14"/>
        <rFont val="標楷體"/>
        <family val="4"/>
        <charset val="136"/>
      </rPr>
      <t>單位：千美元</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</si>
  <si>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</si>
  <si>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</si>
  <si>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</si>
  <si>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4"/>
        <rFont val="標楷體"/>
        <family val="4"/>
        <charset val="136"/>
      </rPr>
      <t>債</t>
    </r>
    <r>
      <rPr>
        <sz val="14"/>
        <rFont val="Times New Roman"/>
        <family val="1"/>
      </rPr>
      <t xml:space="preserve"> </t>
    </r>
    <r>
      <rPr>
        <sz val="14"/>
        <rFont val="標楷體"/>
        <family val="4"/>
        <charset val="136"/>
      </rPr>
      <t>務</t>
    </r>
    <r>
      <rPr>
        <sz val="14"/>
        <rFont val="Times New Roman"/>
        <family val="1"/>
      </rPr>
      <t xml:space="preserve"> </t>
    </r>
    <r>
      <rPr>
        <sz val="14"/>
        <rFont val="標楷體"/>
        <family val="4"/>
        <charset val="136"/>
      </rPr>
      <t>國</t>
    </r>
    <r>
      <rPr>
        <sz val="14"/>
        <rFont val="Times New Roman"/>
        <family val="1"/>
      </rPr>
      <t xml:space="preserve"> </t>
    </r>
    <r>
      <rPr>
        <sz val="14"/>
        <rFont val="標楷體"/>
        <family val="4"/>
        <charset val="136"/>
      </rPr>
      <t>名</t>
    </r>
    <r>
      <rPr>
        <sz val="14"/>
        <rFont val="Times New Roman"/>
        <family val="1"/>
      </rPr>
      <t xml:space="preserve"> </t>
    </r>
    <r>
      <rPr>
        <sz val="14"/>
        <rFont val="標楷體"/>
        <family val="4"/>
        <charset val="136"/>
      </rPr>
      <t>稱</t>
    </r>
  </si>
  <si>
    <r>
      <rPr>
        <sz val="14"/>
        <rFont val="標楷體"/>
        <family val="4"/>
        <charset val="136"/>
      </rPr>
      <t>美國</t>
    </r>
    <r>
      <rPr>
        <sz val="14"/>
        <rFont val="Times New Roman"/>
        <family val="1"/>
      </rPr>
      <t>(UNITED STATES)</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</si>
  <si>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</si>
  <si>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</si>
  <si>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</si>
  <si>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澳大利亞</t>
    </r>
    <r>
      <rPr>
        <sz val="14"/>
        <rFont val="Times New Roman"/>
        <family val="1"/>
      </rPr>
      <t>(AUSTRALIA)</t>
    </r>
    <phoneticPr fontId="1" type="noConversion"/>
  </si>
  <si>
    <r>
      <rPr>
        <sz val="14"/>
        <rFont val="標楷體"/>
        <family val="4"/>
        <charset val="136"/>
      </rPr>
      <t>開曼群島</t>
    </r>
    <r>
      <rPr>
        <sz val="14"/>
        <rFont val="Times New Roman"/>
        <family val="1"/>
      </rPr>
      <t>(CAYMAN ISLANDS)</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</si>
  <si>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</si>
  <si>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新加坡</t>
    </r>
    <r>
      <rPr>
        <sz val="14"/>
        <rFont val="Times New Roman"/>
        <family val="1"/>
      </rPr>
      <t>(SINGAPORE)</t>
    </r>
    <phoneticPr fontId="1" type="noConversion"/>
  </si>
  <si>
    <r>
      <rPr>
        <sz val="14"/>
        <rFont val="標楷體"/>
        <family val="4"/>
        <charset val="136"/>
      </rPr>
      <t>英屬西印度群島</t>
    </r>
    <r>
      <rPr>
        <sz val="14"/>
        <rFont val="Times New Roman"/>
        <family val="1"/>
      </rPr>
      <t>(WEST INDIES UK)</t>
    </r>
    <phoneticPr fontId="1" type="noConversion"/>
  </si>
  <si>
    <r>
      <rPr>
        <sz val="14"/>
        <rFont val="標楷體"/>
        <family val="4"/>
        <charset val="136"/>
      </rPr>
      <t>合</t>
    </r>
    <r>
      <rPr>
        <sz val="14"/>
        <rFont val="Times New Roman"/>
        <family val="1"/>
      </rPr>
      <t xml:space="preserve">             </t>
    </r>
    <r>
      <rPr>
        <sz val="14"/>
        <rFont val="標楷體"/>
        <family val="4"/>
        <charset val="136"/>
      </rPr>
      <t>計</t>
    </r>
  </si>
  <si>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</si>
  <si>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</si>
  <si>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</si>
  <si>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</si>
  <si>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香港</t>
    </r>
    <r>
      <rPr>
        <sz val="14"/>
        <rFont val="Times New Roman"/>
        <family val="1"/>
      </rPr>
      <t>(HONG KONG SAR)</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</si>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</sst>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_ "/>
    <numFmt numFmtId="177" formatCode="#,##0_ "/>
    <numFmt numFmtId="178" formatCode="0.000%"/>
    <numFmt numFmtId="179" formatCode="0.0000%"/>
  </numFmts>
  <fonts count="12">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2"/>
      <color rgb="FFFF0000"/>
      <name val="標楷體"/>
      <family val="4"/>
      <charset val="136"/>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99">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0" fontId="9" fillId="0" borderId="0" xfId="0" applyFont="1">
      <alignment vertical="center"/>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9" fillId="0" borderId="0" xfId="0" applyFont="1" applyAlignment="1">
      <alignment vertical="center"/>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4"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3" fillId="0" borderId="0" xfId="0" applyFont="1" applyAlignment="1">
      <alignment vertical="center"/>
    </xf>
    <xf numFmtId="0" fontId="9" fillId="0" borderId="0" xfId="0" applyFont="1" applyAlignment="1">
      <alignment horizontal="left" vertical="center"/>
    </xf>
    <xf numFmtId="0" fontId="0" fillId="0" borderId="0" xfId="0" applyAlignment="1">
      <alignment vertical="center"/>
    </xf>
    <xf numFmtId="0" fontId="2" fillId="0" borderId="6" xfId="0" applyFont="1" applyBorder="1" applyAlignment="1">
      <alignment horizontal="center" vertical="center" wrapText="1"/>
    </xf>
    <xf numFmtId="178" fontId="3" fillId="0" borderId="0" xfId="1" applyNumberFormat="1" applyFont="1">
      <alignment vertical="center"/>
    </xf>
    <xf numFmtId="179" fontId="3" fillId="0" borderId="0" xfId="1" applyNumberFormat="1" applyFont="1">
      <alignment vertical="center"/>
    </xf>
    <xf numFmtId="2" fontId="7" fillId="0" borderId="8" xfId="0" applyNumberFormat="1" applyFont="1" applyBorder="1" applyAlignment="1">
      <alignment horizontal="right"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176" fontId="7" fillId="0" borderId="8"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9" fillId="0" borderId="0" xfId="0" applyFont="1" applyFill="1" applyAlignment="1">
      <alignment vertical="center" wrapText="1"/>
    </xf>
    <xf numFmtId="0" fontId="7" fillId="0" borderId="0" xfId="0" applyFont="1" applyFill="1" applyAlignment="1">
      <alignment horizontal="right" vertical="center" wrapText="1"/>
    </xf>
    <xf numFmtId="0" fontId="7" fillId="0" borderId="1" xfId="0" applyFont="1" applyBorder="1" applyAlignment="1">
      <alignment horizontal="center" vertical="center" wrapText="1"/>
    </xf>
    <xf numFmtId="0" fontId="11" fillId="0" borderId="0" xfId="0" applyFont="1" applyAlignment="1">
      <alignment vertical="center" wrapText="1"/>
    </xf>
    <xf numFmtId="0" fontId="7" fillId="0" borderId="1" xfId="0" applyFont="1" applyBorder="1" applyAlignment="1">
      <alignment vertical="center" wrapText="1"/>
    </xf>
    <xf numFmtId="0" fontId="7" fillId="0" borderId="1" xfId="0" applyNumberFormat="1" applyFont="1" applyBorder="1" applyAlignment="1">
      <alignment horizontal="center" vertical="center" wrapText="1"/>
    </xf>
    <xf numFmtId="177" fontId="7" fillId="0" borderId="1" xfId="0" applyNumberFormat="1" applyFont="1" applyBorder="1" applyAlignment="1">
      <alignment vertical="center" wrapText="1"/>
    </xf>
    <xf numFmtId="177" fontId="9" fillId="0" borderId="0" xfId="0" applyNumberFormat="1" applyFont="1" applyAlignment="1">
      <alignment vertical="center" wrapText="1"/>
    </xf>
    <xf numFmtId="0" fontId="7" fillId="0" borderId="1" xfId="0" applyFont="1" applyFill="1" applyBorder="1" applyAlignment="1">
      <alignment horizontal="center" vertical="center" wrapText="1"/>
    </xf>
    <xf numFmtId="177" fontId="7" fillId="0" borderId="1" xfId="0" applyNumberFormat="1" applyFont="1" applyFill="1" applyBorder="1" applyAlignment="1">
      <alignment vertical="center" wrapText="1"/>
    </xf>
    <xf numFmtId="0" fontId="9" fillId="0" borderId="0" xfId="0" applyFont="1" applyFill="1">
      <alignment vertical="center"/>
    </xf>
    <xf numFmtId="0" fontId="11" fillId="0" borderId="0" xfId="0" applyFont="1" applyFill="1" applyAlignment="1">
      <alignment vertical="center" wrapText="1"/>
    </xf>
    <xf numFmtId="0" fontId="3" fillId="0" borderId="0" xfId="0" applyFont="1" applyFill="1">
      <alignment vertical="center"/>
    </xf>
    <xf numFmtId="0" fontId="3" fillId="0" borderId="0" xfId="0" applyFont="1" applyFill="1" applyAlignment="1">
      <alignment vertical="center"/>
    </xf>
    <xf numFmtId="178" fontId="3" fillId="0" borderId="0" xfId="1" applyNumberFormat="1" applyFont="1" applyFill="1" applyAlignment="1">
      <alignment vertical="center"/>
    </xf>
    <xf numFmtId="0" fontId="10" fillId="0" borderId="0" xfId="0" applyFont="1" applyFill="1">
      <alignment vertical="center"/>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3" fillId="0" borderId="0" xfId="0" applyFont="1" applyFill="1" applyBorder="1" applyAlignment="1">
      <alignment vertical="center"/>
    </xf>
    <xf numFmtId="0" fontId="5" fillId="0" borderId="0" xfId="0" applyFont="1" applyFill="1" applyBorder="1" applyAlignment="1">
      <alignment vertical="center"/>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left" vertical="center" wrapText="1" indent="3"/>
    </xf>
    <xf numFmtId="0" fontId="9" fillId="0" borderId="11" xfId="0" applyFont="1" applyBorder="1" applyAlignment="1">
      <alignment horizontal="left" vertical="top"/>
    </xf>
    <xf numFmtId="0" fontId="9" fillId="0" borderId="11" xfId="0" applyFont="1" applyBorder="1" applyAlignment="1">
      <alignment vertical="center"/>
    </xf>
    <xf numFmtId="0" fontId="9" fillId="0" borderId="0" xfId="0" applyFont="1" applyBorder="1" applyAlignment="1">
      <alignment horizontal="left" vertical="top"/>
    </xf>
    <xf numFmtId="0" fontId="9" fillId="0" borderId="0" xfId="0" applyFont="1" applyAlignment="1">
      <alignment vertical="center"/>
    </xf>
  </cellXfs>
  <cellStyles count="2">
    <cellStyle name="一般" xfId="0" builtinId="0"/>
    <cellStyle name="百分比" xfId="1" builtinId="5"/>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
  <sheetViews>
    <sheetView tabSelected="1" zoomScaleNormal="100" workbookViewId="0">
      <selection activeCell="B20" sqref="B20"/>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0" width="9" style="1"/>
    <col min="11" max="11" width="9.5" style="1" bestFit="1" customWidth="1"/>
    <col min="12" max="16384" width="9" style="1"/>
  </cols>
  <sheetData>
    <row r="1" spans="1:11" ht="39" customHeight="1">
      <c r="A1" s="70" t="s">
        <v>18</v>
      </c>
      <c r="B1" s="70"/>
      <c r="C1" s="70"/>
      <c r="D1" s="70"/>
      <c r="E1" s="70"/>
      <c r="F1" s="70"/>
      <c r="G1" s="70"/>
      <c r="H1" s="70"/>
      <c r="I1" s="3"/>
    </row>
    <row r="2" spans="1:11" ht="24" customHeight="1">
      <c r="A2" s="71"/>
      <c r="B2" s="71"/>
      <c r="C2" s="71"/>
      <c r="D2" s="71"/>
      <c r="E2" s="71"/>
      <c r="F2" s="71"/>
      <c r="G2" s="71"/>
      <c r="H2" s="71"/>
      <c r="I2" s="4"/>
    </row>
    <row r="3" spans="1:11" ht="24" customHeight="1">
      <c r="A3" s="69" t="s">
        <v>16</v>
      </c>
      <c r="B3" s="69"/>
      <c r="C3" s="69"/>
      <c r="D3" s="69"/>
      <c r="E3" s="69"/>
      <c r="F3" s="69"/>
      <c r="G3" s="69"/>
      <c r="H3" s="69"/>
      <c r="I3" s="5"/>
    </row>
    <row r="4" spans="1:11" ht="27" customHeight="1">
      <c r="A4" s="72" t="s">
        <v>22</v>
      </c>
      <c r="B4" s="73"/>
      <c r="C4" s="76" t="s">
        <v>43</v>
      </c>
      <c r="D4" s="77"/>
      <c r="E4" s="76" t="s">
        <v>42</v>
      </c>
      <c r="F4" s="77"/>
      <c r="G4" s="66" t="s">
        <v>1</v>
      </c>
      <c r="H4" s="67"/>
      <c r="I4" s="6"/>
    </row>
    <row r="5" spans="1:11" ht="27" customHeight="1">
      <c r="A5" s="74"/>
      <c r="B5" s="75"/>
      <c r="C5" s="36" t="s">
        <v>2</v>
      </c>
      <c r="D5" s="37" t="s">
        <v>15</v>
      </c>
      <c r="E5" s="40" t="s">
        <v>2</v>
      </c>
      <c r="F5" s="39" t="s">
        <v>15</v>
      </c>
      <c r="G5" s="17" t="s">
        <v>2</v>
      </c>
      <c r="H5" s="30" t="s">
        <v>23</v>
      </c>
    </row>
    <row r="6" spans="1:11" ht="42" customHeight="1">
      <c r="A6" s="60" t="s">
        <v>24</v>
      </c>
      <c r="B6" s="61"/>
      <c r="C6" s="16">
        <v>130726354</v>
      </c>
      <c r="D6" s="11">
        <v>29.81</v>
      </c>
      <c r="E6" s="16">
        <v>136910804</v>
      </c>
      <c r="F6" s="11">
        <f>IF(E6=0,"_",IF(E$10=0,"_ ",ROUND(E6/E$10*100,2)))</f>
        <v>30.16</v>
      </c>
      <c r="G6" s="13">
        <f t="shared" ref="G6:G9" si="0">C6-E6</f>
        <v>-6184450</v>
      </c>
      <c r="H6" s="26">
        <f t="shared" ref="H6:H10" si="1">IF(E6=0,"_",ROUND(G6/E6*100,2))</f>
        <v>-4.5199999999999996</v>
      </c>
      <c r="K6" s="32"/>
    </row>
    <row r="7" spans="1:11" ht="42" customHeight="1">
      <c r="A7" s="62" t="s">
        <v>25</v>
      </c>
      <c r="B7" s="63"/>
      <c r="C7" s="10">
        <v>38492937</v>
      </c>
      <c r="D7" s="11">
        <v>8.7799999999999994</v>
      </c>
      <c r="E7" s="10">
        <v>39761356</v>
      </c>
      <c r="F7" s="11">
        <f t="shared" ref="F7:F8" si="2">IF(E7=0,"_",IF(E$10=0,"_ ",ROUND(E7/E$10*100,2)))</f>
        <v>8.76</v>
      </c>
      <c r="G7" s="10">
        <f t="shared" si="0"/>
        <v>-1268419</v>
      </c>
      <c r="H7" s="18">
        <f t="shared" si="1"/>
        <v>-3.19</v>
      </c>
      <c r="K7" s="32"/>
    </row>
    <row r="8" spans="1:11" ht="42" customHeight="1">
      <c r="A8" s="62" t="s">
        <v>46</v>
      </c>
      <c r="B8" s="63"/>
      <c r="C8" s="10">
        <v>269250694</v>
      </c>
      <c r="D8" s="11">
        <v>61.4</v>
      </c>
      <c r="E8" s="10">
        <v>277250488</v>
      </c>
      <c r="F8" s="11">
        <f t="shared" si="2"/>
        <v>61.07</v>
      </c>
      <c r="G8" s="10">
        <f t="shared" si="0"/>
        <v>-7999794</v>
      </c>
      <c r="H8" s="18">
        <f t="shared" si="1"/>
        <v>-2.89</v>
      </c>
      <c r="K8" s="32"/>
    </row>
    <row r="9" spans="1:11" ht="42" customHeight="1">
      <c r="A9" s="64" t="s">
        <v>26</v>
      </c>
      <c r="B9" s="65"/>
      <c r="C9" s="20">
        <v>33035</v>
      </c>
      <c r="D9" s="11">
        <v>0.01</v>
      </c>
      <c r="E9" s="20">
        <v>32185</v>
      </c>
      <c r="F9" s="11">
        <f>IF(E9=0,"0.00",IF(E$10=0,"_ ",ROUND(E9/E$10*100,2)))</f>
        <v>0.01</v>
      </c>
      <c r="G9" s="10">
        <f t="shared" si="0"/>
        <v>850</v>
      </c>
      <c r="H9" s="33">
        <f t="shared" si="1"/>
        <v>2.64</v>
      </c>
      <c r="K9" s="32"/>
    </row>
    <row r="10" spans="1:11" ht="42" customHeight="1">
      <c r="A10" s="66" t="s">
        <v>27</v>
      </c>
      <c r="B10" s="67"/>
      <c r="C10" s="14">
        <f>SUM(C6:C9)</f>
        <v>438503020</v>
      </c>
      <c r="D10" s="15">
        <f>IF(C10=0,"_",IF(C$10=0,"_ ",ROUND(C10/C$10*100,2)))</f>
        <v>100</v>
      </c>
      <c r="E10" s="14">
        <f>SUM(E6:E9)</f>
        <v>453954833</v>
      </c>
      <c r="F10" s="15">
        <f>IF(E10=0,"_",IF(E$10=0,"_ ",ROUND(E10/E$10*100,2)))</f>
        <v>100</v>
      </c>
      <c r="G10" s="14">
        <f>C10-E10</f>
        <v>-15451813</v>
      </c>
      <c r="H10" s="8">
        <f t="shared" si="1"/>
        <v>-3.4</v>
      </c>
    </row>
    <row r="11" spans="1:11" s="9" customFormat="1" ht="18" customHeight="1">
      <c r="A11" s="68" t="s">
        <v>19</v>
      </c>
      <c r="B11" s="68"/>
      <c r="C11" s="68"/>
      <c r="D11" s="68"/>
      <c r="E11" s="68"/>
      <c r="F11" s="68"/>
      <c r="G11" s="68"/>
      <c r="H11" s="68"/>
      <c r="I11" s="29"/>
    </row>
    <row r="12" spans="1:11">
      <c r="A12" s="59" t="s">
        <v>40</v>
      </c>
      <c r="B12" s="59"/>
      <c r="C12" s="59"/>
      <c r="D12" s="59"/>
      <c r="E12" s="59"/>
      <c r="F12" s="59"/>
      <c r="G12" s="59"/>
      <c r="H12" s="59"/>
    </row>
    <row r="13" spans="1:11">
      <c r="A13" s="59" t="s">
        <v>41</v>
      </c>
      <c r="B13" s="59"/>
      <c r="C13" s="59"/>
      <c r="D13" s="59"/>
      <c r="E13" s="59"/>
      <c r="F13" s="59"/>
      <c r="G13" s="59"/>
      <c r="H13" s="59"/>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Normal="100" workbookViewId="0">
      <selection activeCell="O6" sqref="O6"/>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9" width="9" style="1"/>
    <col min="10" max="13" width="9" style="55"/>
    <col min="14" max="16384" width="9" style="1"/>
  </cols>
  <sheetData>
    <row r="1" spans="1:14" ht="39" customHeight="1">
      <c r="A1" s="70" t="s">
        <v>20</v>
      </c>
      <c r="B1" s="70"/>
      <c r="C1" s="70"/>
      <c r="D1" s="70"/>
      <c r="E1" s="70"/>
      <c r="F1" s="70"/>
      <c r="G1" s="70"/>
      <c r="H1" s="70"/>
    </row>
    <row r="2" spans="1:14" ht="24" customHeight="1">
      <c r="A2" s="78"/>
      <c r="B2" s="78"/>
      <c r="C2" s="78"/>
      <c r="D2" s="78"/>
      <c r="E2" s="78"/>
      <c r="F2" s="78"/>
      <c r="G2" s="78"/>
      <c r="H2" s="78"/>
    </row>
    <row r="3" spans="1:14" ht="24" customHeight="1">
      <c r="G3" s="2"/>
      <c r="H3" s="2" t="s">
        <v>16</v>
      </c>
    </row>
    <row r="4" spans="1:14" ht="27" customHeight="1">
      <c r="A4" s="72" t="s">
        <v>37</v>
      </c>
      <c r="B4" s="73"/>
      <c r="C4" s="76" t="str">
        <f>附表1!C4</f>
        <v>109.3.31</v>
      </c>
      <c r="D4" s="77"/>
      <c r="E4" s="76" t="s">
        <v>44</v>
      </c>
      <c r="F4" s="77"/>
      <c r="G4" s="66" t="s">
        <v>1</v>
      </c>
      <c r="H4" s="67"/>
    </row>
    <row r="5" spans="1:14" ht="27" customHeight="1">
      <c r="A5" s="74"/>
      <c r="B5" s="75"/>
      <c r="C5" s="36" t="s">
        <v>2</v>
      </c>
      <c r="D5" s="37" t="s">
        <v>15</v>
      </c>
      <c r="E5" s="40" t="s">
        <v>2</v>
      </c>
      <c r="F5" s="39" t="s">
        <v>15</v>
      </c>
      <c r="G5" s="17" t="s">
        <v>2</v>
      </c>
      <c r="H5" s="35" t="s">
        <v>38</v>
      </c>
    </row>
    <row r="6" spans="1:14" ht="42" customHeight="1">
      <c r="A6" s="60" t="s">
        <v>12</v>
      </c>
      <c r="B6" s="61"/>
      <c r="C6" s="10">
        <v>136806801</v>
      </c>
      <c r="D6" s="11">
        <f>IF(C6=0,"_",IF(C$10=0,"_",ROUND(C6/C$10 * 100,2)))</f>
        <v>32.33</v>
      </c>
      <c r="E6" s="10">
        <v>140301674</v>
      </c>
      <c r="F6" s="11">
        <f>IF(E6=0,"_",IF(E$10=0,"_",ROUND(E6/E$10 * 100,2)))</f>
        <v>32.17</v>
      </c>
      <c r="G6" s="13">
        <f>C6-E6</f>
        <v>-3494873</v>
      </c>
      <c r="H6" s="26">
        <f>IF(E6=0,"_",ROUND(G6/E6 * 100,2))</f>
        <v>-2.4900000000000002</v>
      </c>
      <c r="J6" s="58"/>
      <c r="N6" s="31"/>
    </row>
    <row r="7" spans="1:14" ht="42" customHeight="1">
      <c r="A7" s="62" t="s">
        <v>13</v>
      </c>
      <c r="B7" s="63"/>
      <c r="C7" s="10">
        <v>42197817</v>
      </c>
      <c r="D7" s="11">
        <f t="shared" ref="D7:D8" si="0">IF(C7=0,"_",IF(C$10=0,"_",ROUND(C7/C$10 * 100,2)))</f>
        <v>9.9700000000000006</v>
      </c>
      <c r="E7" s="10">
        <v>42914928</v>
      </c>
      <c r="F7" s="11">
        <f t="shared" ref="F7:F8" si="1">IF(E7=0,"_",IF(E$10=0,"_",ROUND(E7/E$10 * 100,2)))</f>
        <v>9.84</v>
      </c>
      <c r="G7" s="10">
        <f t="shared" ref="G7:G10" si="2">C7-E7</f>
        <v>-717111</v>
      </c>
      <c r="H7" s="18">
        <f t="shared" ref="H7:H10" si="3">IF(E7=0,"_",ROUND(G7/E7 * 100,2))</f>
        <v>-1.67</v>
      </c>
      <c r="N7" s="31"/>
    </row>
    <row r="8" spans="1:14" ht="42" customHeight="1">
      <c r="A8" s="62" t="s">
        <v>14</v>
      </c>
      <c r="B8" s="63"/>
      <c r="C8" s="10">
        <v>244178572</v>
      </c>
      <c r="D8" s="11">
        <f t="shared" si="0"/>
        <v>57.7</v>
      </c>
      <c r="E8" s="10">
        <v>252917046</v>
      </c>
      <c r="F8" s="11">
        <f t="shared" si="1"/>
        <v>57.99</v>
      </c>
      <c r="G8" s="10">
        <f t="shared" si="2"/>
        <v>-8738474</v>
      </c>
      <c r="H8" s="18">
        <f t="shared" si="3"/>
        <v>-3.46</v>
      </c>
      <c r="N8" s="31"/>
    </row>
    <row r="9" spans="1:14" ht="42" customHeight="1">
      <c r="A9" s="64" t="s">
        <v>7</v>
      </c>
      <c r="B9" s="65"/>
      <c r="C9" s="10">
        <v>0</v>
      </c>
      <c r="D9" s="11" t="str">
        <f>IF(C9=0,"0.00",IF(C$10=0,"_",ROUND(C9/C$10 * 100,2)))</f>
        <v>0.00</v>
      </c>
      <c r="E9" s="10">
        <v>0</v>
      </c>
      <c r="F9" s="11" t="str">
        <f>IF(E9=0,"0.00",IF(E$10=0,"_",ROUND(E9/E$10 * 100,2)))</f>
        <v>0.00</v>
      </c>
      <c r="G9" s="10">
        <f t="shared" si="2"/>
        <v>0</v>
      </c>
      <c r="H9" s="18" t="str">
        <f>IF(E9=0,"-",ROUND(G9/E9 * 100,2))</f>
        <v>-</v>
      </c>
      <c r="N9" s="31"/>
    </row>
    <row r="10" spans="1:14" ht="42" customHeight="1">
      <c r="A10" s="66" t="s">
        <v>39</v>
      </c>
      <c r="B10" s="67"/>
      <c r="C10" s="14">
        <f>SUM(C6:C9)</f>
        <v>423183190</v>
      </c>
      <c r="D10" s="15">
        <f>IF(C10=0,"_",IF(C$10=0,"_",ROUND(C10/C$10 * 100,2)))</f>
        <v>100</v>
      </c>
      <c r="E10" s="14">
        <f>SUM(E6:E9)</f>
        <v>436133648</v>
      </c>
      <c r="F10" s="15">
        <f>IF(E10=0,"_",IF(E$10=0,"_",ROUND(E10/E$10 * 100,2)))</f>
        <v>100</v>
      </c>
      <c r="G10" s="14">
        <f t="shared" si="2"/>
        <v>-12950458</v>
      </c>
      <c r="H10" s="8">
        <f t="shared" si="3"/>
        <v>-2.97</v>
      </c>
    </row>
    <row r="11" spans="1:14" s="9" customFormat="1" ht="18" customHeight="1">
      <c r="A11" s="68" t="s">
        <v>28</v>
      </c>
      <c r="B11" s="68"/>
      <c r="C11" s="68"/>
      <c r="D11" s="68"/>
      <c r="E11" s="68"/>
      <c r="F11" s="68"/>
      <c r="G11" s="68"/>
      <c r="H11" s="68"/>
      <c r="I11" s="12"/>
      <c r="J11" s="53"/>
      <c r="K11" s="53"/>
      <c r="L11" s="53"/>
      <c r="M11" s="53"/>
    </row>
    <row r="12" spans="1:14" s="9" customFormat="1" ht="18" customHeight="1">
      <c r="A12" s="59" t="s">
        <v>21</v>
      </c>
      <c r="B12" s="59"/>
      <c r="C12" s="59"/>
      <c r="D12" s="59"/>
      <c r="E12" s="59"/>
      <c r="F12" s="59"/>
      <c r="G12" s="59"/>
      <c r="H12" s="59"/>
      <c r="I12" s="28"/>
      <c r="J12" s="53"/>
      <c r="K12" s="53"/>
      <c r="L12" s="53"/>
      <c r="M12" s="53"/>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10 G9:H9 D9 G10:H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K20"/>
  <sheetViews>
    <sheetView topLeftCell="A10" zoomScaleNormal="100" workbookViewId="0">
      <selection activeCell="E25" sqref="E25"/>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7" width="9" style="1"/>
    <col min="8" max="37" width="9" style="55"/>
    <col min="38" max="16384" width="9" style="1"/>
  </cols>
  <sheetData>
    <row r="1" spans="1:37" ht="39" customHeight="1">
      <c r="A1" s="70" t="s">
        <v>17</v>
      </c>
      <c r="B1" s="70"/>
      <c r="C1" s="70"/>
      <c r="D1" s="70"/>
      <c r="E1" s="70"/>
      <c r="F1" s="70"/>
    </row>
    <row r="2" spans="1:37" ht="24" customHeight="1">
      <c r="A2" s="78" t="s">
        <v>45</v>
      </c>
      <c r="B2" s="78"/>
      <c r="C2" s="78"/>
      <c r="D2" s="78"/>
      <c r="E2" s="78"/>
      <c r="F2" s="78"/>
    </row>
    <row r="3" spans="1:37" ht="24" customHeight="1">
      <c r="E3" s="69" t="s">
        <v>29</v>
      </c>
      <c r="F3" s="85"/>
    </row>
    <row r="4" spans="1:37" ht="21" customHeight="1">
      <c r="A4" s="72" t="s">
        <v>0</v>
      </c>
      <c r="B4" s="86"/>
      <c r="C4" s="66" t="s">
        <v>30</v>
      </c>
      <c r="D4" s="84"/>
      <c r="E4" s="66" t="s">
        <v>31</v>
      </c>
      <c r="F4" s="84"/>
    </row>
    <row r="5" spans="1:37" ht="21" customHeight="1">
      <c r="A5" s="74"/>
      <c r="B5" s="87"/>
      <c r="C5" s="17" t="s">
        <v>32</v>
      </c>
      <c r="D5" s="34" t="s">
        <v>33</v>
      </c>
      <c r="E5" s="17" t="s">
        <v>32</v>
      </c>
      <c r="F5" s="34" t="s">
        <v>33</v>
      </c>
    </row>
    <row r="6" spans="1:37" s="27" customFormat="1" ht="30" customHeight="1">
      <c r="A6" s="79" t="s">
        <v>3</v>
      </c>
      <c r="B6" s="21" t="s">
        <v>34</v>
      </c>
      <c r="C6" s="24">
        <v>223869480</v>
      </c>
      <c r="D6" s="18">
        <f>IF(C6=0,"_",IF(C$17=0,"_",ROUND(C6/C$17*100,2)))</f>
        <v>51.05</v>
      </c>
      <c r="E6" s="24">
        <f>219893614+5</f>
        <v>219893619</v>
      </c>
      <c r="F6" s="18">
        <f t="shared" ref="F6:F9" si="0">IF(E6=0,"_",IF(E$17=0,"_",ROUND(E6/E$17*100,2)))</f>
        <v>51.96</v>
      </c>
      <c r="H6" s="56"/>
      <c r="I6" s="56"/>
      <c r="J6" s="56"/>
      <c r="K6" s="56"/>
      <c r="L6" s="57"/>
      <c r="M6" s="56"/>
      <c r="N6" s="56"/>
      <c r="O6" s="56"/>
      <c r="P6" s="56"/>
      <c r="Q6" s="56"/>
      <c r="R6" s="56"/>
      <c r="S6" s="56"/>
      <c r="T6" s="56"/>
      <c r="U6" s="56"/>
      <c r="V6" s="56"/>
      <c r="W6" s="56"/>
      <c r="X6" s="56"/>
      <c r="Y6" s="56"/>
      <c r="Z6" s="56"/>
      <c r="AA6" s="56"/>
      <c r="AB6" s="56"/>
      <c r="AC6" s="56"/>
      <c r="AD6" s="56"/>
      <c r="AE6" s="56"/>
      <c r="AF6" s="56"/>
      <c r="AG6" s="56"/>
      <c r="AH6" s="56"/>
      <c r="AI6" s="56"/>
      <c r="AJ6" s="56"/>
      <c r="AK6" s="56"/>
    </row>
    <row r="7" spans="1:37" s="27" customFormat="1" ht="30" customHeight="1">
      <c r="A7" s="80"/>
      <c r="B7" s="22" t="s">
        <v>4</v>
      </c>
      <c r="C7" s="19">
        <v>98517174</v>
      </c>
      <c r="D7" s="18">
        <f t="shared" ref="D7:D15" si="1">IF(C7=0,"_",IF(C$17=0,"_",ROUND(C7/C$17*100,2)))</f>
        <v>22.47</v>
      </c>
      <c r="E7" s="19">
        <v>66047775</v>
      </c>
      <c r="F7" s="18">
        <f t="shared" si="0"/>
        <v>15.61</v>
      </c>
      <c r="H7" s="56"/>
      <c r="I7" s="56"/>
      <c r="J7" s="56"/>
      <c r="K7" s="56"/>
      <c r="L7" s="57"/>
      <c r="M7" s="56"/>
      <c r="N7" s="56"/>
      <c r="O7" s="56"/>
      <c r="P7" s="56"/>
      <c r="Q7" s="56"/>
      <c r="R7" s="56"/>
      <c r="S7" s="56"/>
      <c r="T7" s="56"/>
      <c r="U7" s="56"/>
      <c r="V7" s="56"/>
      <c r="W7" s="56"/>
      <c r="X7" s="56"/>
      <c r="Y7" s="56"/>
      <c r="Z7" s="56"/>
      <c r="AA7" s="56"/>
      <c r="AB7" s="56"/>
      <c r="AC7" s="56"/>
      <c r="AD7" s="56"/>
      <c r="AE7" s="56"/>
      <c r="AF7" s="56"/>
      <c r="AG7" s="56"/>
      <c r="AH7" s="56"/>
      <c r="AI7" s="56"/>
      <c r="AJ7" s="56"/>
      <c r="AK7" s="56"/>
    </row>
    <row r="8" spans="1:37" s="27" customFormat="1" ht="30" customHeight="1">
      <c r="A8" s="80"/>
      <c r="B8" s="22" t="s">
        <v>5</v>
      </c>
      <c r="C8" s="19">
        <v>113372643</v>
      </c>
      <c r="D8" s="18">
        <f>IF(C8=0,"_",IF(C$17=0,"_",ROUND(C8/C$17*100,2)))</f>
        <v>25.85</v>
      </c>
      <c r="E8" s="19">
        <v>134411876</v>
      </c>
      <c r="F8" s="18">
        <f t="shared" si="0"/>
        <v>31.76</v>
      </c>
      <c r="H8" s="58"/>
      <c r="I8" s="58"/>
      <c r="J8" s="56"/>
      <c r="K8" s="56"/>
      <c r="L8" s="57"/>
      <c r="M8" s="56"/>
      <c r="N8" s="56"/>
      <c r="O8" s="56"/>
      <c r="P8" s="56"/>
      <c r="Q8" s="56"/>
      <c r="R8" s="56"/>
      <c r="S8" s="56"/>
      <c r="T8" s="56"/>
      <c r="U8" s="56"/>
      <c r="V8" s="56"/>
      <c r="W8" s="56"/>
      <c r="X8" s="56"/>
      <c r="Y8" s="56"/>
      <c r="Z8" s="56"/>
      <c r="AA8" s="56"/>
      <c r="AB8" s="56"/>
      <c r="AC8" s="56"/>
      <c r="AD8" s="56"/>
      <c r="AE8" s="56"/>
      <c r="AF8" s="56"/>
      <c r="AG8" s="56"/>
      <c r="AH8" s="56"/>
      <c r="AI8" s="56"/>
      <c r="AJ8" s="56"/>
      <c r="AK8" s="56"/>
    </row>
    <row r="9" spans="1:37" s="27" customFormat="1" ht="30" customHeight="1">
      <c r="A9" s="80"/>
      <c r="B9" s="22" t="s">
        <v>6</v>
      </c>
      <c r="C9" s="19">
        <v>2743723</v>
      </c>
      <c r="D9" s="18">
        <f t="shared" si="1"/>
        <v>0.63</v>
      </c>
      <c r="E9" s="19">
        <v>2829920</v>
      </c>
      <c r="F9" s="18">
        <f t="shared" si="0"/>
        <v>0.67</v>
      </c>
      <c r="H9" s="56"/>
      <c r="I9" s="56"/>
      <c r="J9" s="56"/>
      <c r="K9" s="56"/>
      <c r="L9" s="57"/>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s="27" customFormat="1" ht="30" customHeight="1">
      <c r="A10" s="81"/>
      <c r="B10" s="22" t="s">
        <v>7</v>
      </c>
      <c r="C10" s="20">
        <v>0</v>
      </c>
      <c r="D10" s="11" t="str">
        <f>IF(C10=0,"0.00",IF(C$17=0,"_",ROUND(C10/C$17 * 100,2)))</f>
        <v>0.00</v>
      </c>
      <c r="E10" s="20">
        <v>0</v>
      </c>
      <c r="F10" s="38" t="str">
        <f>IF(E10=0,"0.00",IF(E$17=0,"_",ROUND(E10/E$17 * 100,2)))</f>
        <v>0.00</v>
      </c>
      <c r="H10" s="56"/>
      <c r="I10" s="56"/>
      <c r="J10" s="56"/>
      <c r="K10" s="56"/>
      <c r="L10" s="57"/>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s="27" customFormat="1" ht="30" customHeight="1">
      <c r="A11" s="79" t="s">
        <v>35</v>
      </c>
      <c r="B11" s="25" t="s">
        <v>8</v>
      </c>
      <c r="C11" s="24">
        <f>81922719+5</f>
        <v>81922724</v>
      </c>
      <c r="D11" s="26">
        <f t="shared" si="1"/>
        <v>18.68</v>
      </c>
      <c r="E11" s="24">
        <f>76994192+5</f>
        <v>76994197</v>
      </c>
      <c r="F11" s="26">
        <f>IF(E11=0,"_",IF(E$17=0,"_",ROUND(E11/E$17*100,2)))</f>
        <v>18.190000000000001</v>
      </c>
      <c r="H11" s="56"/>
      <c r="I11" s="56"/>
      <c r="J11" s="56"/>
      <c r="K11" s="56"/>
      <c r="L11" s="57"/>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s="27" customFormat="1" ht="30" customHeight="1">
      <c r="A12" s="80"/>
      <c r="B12" s="23" t="s">
        <v>11</v>
      </c>
      <c r="C12" s="19">
        <v>210505591</v>
      </c>
      <c r="D12" s="18">
        <f>IF(C12=0,"_",IF(C$17=0,"_",ROUND(C12/C$17*100,2)))-0.01</f>
        <v>48</v>
      </c>
      <c r="E12" s="19">
        <v>211036332</v>
      </c>
      <c r="F12" s="18">
        <f>IF(E12=0,"_",IF(E$17=0,"_",ROUND(E12/E$17*100,2)))</f>
        <v>49.87</v>
      </c>
      <c r="H12" s="56"/>
      <c r="I12" s="56"/>
      <c r="J12" s="56"/>
      <c r="K12" s="56"/>
      <c r="L12" s="57"/>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s="27" customFormat="1" ht="30" customHeight="1">
      <c r="A13" s="80"/>
      <c r="B13" s="23" t="s">
        <v>9</v>
      </c>
      <c r="C13" s="19">
        <v>130895548</v>
      </c>
      <c r="D13" s="18">
        <f t="shared" si="1"/>
        <v>29.85</v>
      </c>
      <c r="E13" s="19">
        <v>121229713</v>
      </c>
      <c r="F13" s="18">
        <f t="shared" ref="F13:F15" si="2">IF(E13=0,"_",IF(E$17=0,"_",ROUND(E13/E$17*100,2)))</f>
        <v>28.65</v>
      </c>
      <c r="H13" s="56"/>
      <c r="I13" s="56"/>
      <c r="J13" s="56"/>
      <c r="K13" s="56"/>
      <c r="L13" s="57"/>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s="27" customFormat="1" ht="30" customHeight="1">
      <c r="A14" s="80"/>
      <c r="B14" s="23" t="s">
        <v>10</v>
      </c>
      <c r="C14" s="19">
        <v>12435434</v>
      </c>
      <c r="D14" s="18">
        <f t="shared" si="1"/>
        <v>2.84</v>
      </c>
      <c r="E14" s="19">
        <v>11093028</v>
      </c>
      <c r="F14" s="18">
        <f t="shared" si="2"/>
        <v>2.62</v>
      </c>
      <c r="H14" s="56"/>
      <c r="I14" s="56"/>
      <c r="J14" s="56"/>
      <c r="K14" s="56"/>
      <c r="L14" s="57"/>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s="27" customFormat="1" ht="30" customHeight="1">
      <c r="A15" s="80"/>
      <c r="B15" s="23" t="s">
        <v>6</v>
      </c>
      <c r="C15" s="19">
        <v>2743723</v>
      </c>
      <c r="D15" s="18">
        <f t="shared" si="1"/>
        <v>0.63</v>
      </c>
      <c r="E15" s="19">
        <v>2829920</v>
      </c>
      <c r="F15" s="18">
        <f t="shared" si="2"/>
        <v>0.67</v>
      </c>
      <c r="H15" s="56"/>
      <c r="I15" s="56"/>
      <c r="J15" s="56"/>
      <c r="K15" s="56"/>
      <c r="L15" s="57"/>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s="27" customFormat="1" ht="30" customHeight="1">
      <c r="A16" s="81"/>
      <c r="B16" s="23" t="s">
        <v>7</v>
      </c>
      <c r="C16" s="20">
        <v>0</v>
      </c>
      <c r="D16" s="11" t="str">
        <f>IF(C16=0,"0.00",IF(C$17=0,"_",ROUND(C16/C$17 * 100,2)))</f>
        <v>0.00</v>
      </c>
      <c r="E16" s="19">
        <v>0</v>
      </c>
      <c r="F16" s="38" t="str">
        <f>IF(E16=0,"0.00",IF(E$17=0,"_",ROUND(E16/E$17 * 100,2)))</f>
        <v>0.00</v>
      </c>
      <c r="H16" s="56"/>
      <c r="I16" s="56"/>
      <c r="J16" s="56"/>
      <c r="K16" s="56"/>
      <c r="L16" s="57"/>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10" ht="30" customHeight="1">
      <c r="A17" s="66" t="s">
        <v>36</v>
      </c>
      <c r="B17" s="84"/>
      <c r="C17" s="7">
        <f>SUM(C11:C16)</f>
        <v>438503020</v>
      </c>
      <c r="D17" s="8">
        <f>IF(C$17=0,"_",ROUND(C17/C$17*100,2))</f>
        <v>100</v>
      </c>
      <c r="E17" s="7">
        <f>SUM(E11:E16)</f>
        <v>423183190</v>
      </c>
      <c r="F17" s="8">
        <f>IF(E$17=0,"_",ROUND(E17/E$17*100,2))</f>
        <v>100</v>
      </c>
    </row>
    <row r="18" spans="1:10" ht="17.45" customHeight="1">
      <c r="A18" s="9"/>
    </row>
    <row r="19" spans="1:10" hidden="1">
      <c r="J19" s="82"/>
    </row>
    <row r="20" spans="1:10">
      <c r="J20" s="83"/>
    </row>
  </sheetData>
  <mergeCells count="10">
    <mergeCell ref="A6:A10"/>
    <mergeCell ref="A11:A16"/>
    <mergeCell ref="J19:J20"/>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C17 E17:F17" formulaRange="1"/>
    <ignoredError sqref="D17"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K29" sqref="K29"/>
    </sheetView>
  </sheetViews>
  <sheetFormatPr defaultColWidth="9" defaultRowHeight="15.75"/>
  <cols>
    <col min="1" max="1" width="41.875" style="41" customWidth="1"/>
    <col min="2" max="2" width="8.625" style="41" customWidth="1"/>
    <col min="3" max="4" width="18.625" style="41" customWidth="1"/>
    <col min="5" max="5" width="8.625" style="43" customWidth="1"/>
    <col min="6" max="7" width="18.625" style="43" customWidth="1"/>
    <col min="8" max="8" width="9" style="43"/>
    <col min="9" max="9" width="9.25" style="41" bestFit="1" customWidth="1"/>
    <col min="10" max="10" width="10.875" style="41" bestFit="1" customWidth="1"/>
    <col min="11" max="16384" width="9" style="41"/>
  </cols>
  <sheetData>
    <row r="1" spans="1:10" s="9" customFormat="1" ht="39" customHeight="1">
      <c r="A1" s="88" t="s">
        <v>68</v>
      </c>
      <c r="B1" s="88"/>
      <c r="C1" s="88"/>
      <c r="D1" s="88"/>
      <c r="E1" s="88"/>
      <c r="F1" s="88"/>
      <c r="G1" s="88"/>
      <c r="H1" s="53"/>
    </row>
    <row r="2" spans="1:10" ht="15.6" customHeight="1">
      <c r="A2" s="89"/>
      <c r="B2" s="89"/>
      <c r="C2" s="89"/>
      <c r="D2" s="89"/>
      <c r="E2" s="89"/>
      <c r="F2" s="89"/>
      <c r="G2" s="89"/>
    </row>
    <row r="3" spans="1:10" ht="24" customHeight="1">
      <c r="D3" s="42"/>
      <c r="G3" s="44" t="s">
        <v>50</v>
      </c>
    </row>
    <row r="4" spans="1:10" ht="21" customHeight="1">
      <c r="A4" s="90" t="s">
        <v>54</v>
      </c>
      <c r="B4" s="76" t="s">
        <v>47</v>
      </c>
      <c r="C4" s="92"/>
      <c r="D4" s="93"/>
      <c r="E4" s="76" t="s">
        <v>48</v>
      </c>
      <c r="F4" s="92"/>
      <c r="G4" s="93"/>
    </row>
    <row r="5" spans="1:10" s="46" customFormat="1" ht="21" customHeight="1">
      <c r="A5" s="91"/>
      <c r="B5" s="45" t="s">
        <v>49</v>
      </c>
      <c r="C5" s="45" t="s">
        <v>51</v>
      </c>
      <c r="D5" s="45" t="s">
        <v>52</v>
      </c>
      <c r="E5" s="45" t="s">
        <v>49</v>
      </c>
      <c r="F5" s="45" t="s">
        <v>51</v>
      </c>
      <c r="G5" s="45" t="s">
        <v>52</v>
      </c>
      <c r="H5" s="54"/>
    </row>
    <row r="6" spans="1:10" s="46" customFormat="1" ht="27.95" customHeight="1">
      <c r="A6" s="47" t="s">
        <v>55</v>
      </c>
      <c r="B6" s="48">
        <v>1</v>
      </c>
      <c r="C6" s="49">
        <v>84358577</v>
      </c>
      <c r="D6" s="49">
        <v>83895467</v>
      </c>
      <c r="E6" s="48">
        <v>1</v>
      </c>
      <c r="F6" s="49">
        <v>89746369</v>
      </c>
      <c r="G6" s="49">
        <v>86360089</v>
      </c>
      <c r="H6" s="54"/>
    </row>
    <row r="7" spans="1:10" ht="27.95" customHeight="1">
      <c r="A7" s="47" t="s">
        <v>56</v>
      </c>
      <c r="B7" s="48">
        <v>2</v>
      </c>
      <c r="C7" s="49">
        <v>46133971</v>
      </c>
      <c r="D7" s="49">
        <v>66889897</v>
      </c>
      <c r="E7" s="48">
        <v>2</v>
      </c>
      <c r="F7" s="49">
        <v>47437095</v>
      </c>
      <c r="G7" s="49">
        <v>68067952</v>
      </c>
      <c r="I7" s="50"/>
      <c r="J7" s="50"/>
    </row>
    <row r="8" spans="1:10" ht="27.95" customHeight="1">
      <c r="A8" s="47" t="s">
        <v>69</v>
      </c>
      <c r="B8" s="48">
        <v>3</v>
      </c>
      <c r="C8" s="49">
        <v>37035393</v>
      </c>
      <c r="D8" s="49">
        <v>25254467</v>
      </c>
      <c r="E8" s="48">
        <v>4</v>
      </c>
      <c r="F8" s="49">
        <v>35781111</v>
      </c>
      <c r="G8" s="49">
        <v>24874393</v>
      </c>
    </row>
    <row r="9" spans="1:10" ht="27.95" customHeight="1">
      <c r="A9" s="47" t="s">
        <v>57</v>
      </c>
      <c r="B9" s="48">
        <v>4</v>
      </c>
      <c r="C9" s="49">
        <v>32022600</v>
      </c>
      <c r="D9" s="49">
        <v>31197814</v>
      </c>
      <c r="E9" s="48">
        <v>3</v>
      </c>
      <c r="F9" s="49">
        <v>41462189</v>
      </c>
      <c r="G9" s="49">
        <v>40693645</v>
      </c>
    </row>
    <row r="10" spans="1:10" ht="27.95" customHeight="1">
      <c r="A10" s="47" t="s">
        <v>58</v>
      </c>
      <c r="B10" s="48">
        <v>5</v>
      </c>
      <c r="C10" s="49">
        <v>31317002</v>
      </c>
      <c r="D10" s="49">
        <v>33344533</v>
      </c>
      <c r="E10" s="48">
        <v>5</v>
      </c>
      <c r="F10" s="49">
        <v>33132490</v>
      </c>
      <c r="G10" s="49">
        <v>35411456</v>
      </c>
    </row>
    <row r="11" spans="1:10" ht="27.95" customHeight="1">
      <c r="A11" s="47" t="s">
        <v>59</v>
      </c>
      <c r="B11" s="48">
        <v>6</v>
      </c>
      <c r="C11" s="49">
        <v>22636578</v>
      </c>
      <c r="D11" s="49">
        <v>19777066</v>
      </c>
      <c r="E11" s="48">
        <v>6</v>
      </c>
      <c r="F11" s="49">
        <v>23979010</v>
      </c>
      <c r="G11" s="49">
        <v>20534462</v>
      </c>
    </row>
    <row r="12" spans="1:10" ht="27.95" customHeight="1">
      <c r="A12" s="47" t="s">
        <v>60</v>
      </c>
      <c r="B12" s="48">
        <v>7</v>
      </c>
      <c r="C12" s="49">
        <v>18758656</v>
      </c>
      <c r="D12" s="49">
        <v>13500717</v>
      </c>
      <c r="E12" s="48">
        <v>8</v>
      </c>
      <c r="F12" s="49">
        <v>17573086</v>
      </c>
      <c r="G12" s="49">
        <v>12505159</v>
      </c>
    </row>
    <row r="13" spans="1:10" ht="27.95" customHeight="1">
      <c r="A13" s="47" t="s">
        <v>61</v>
      </c>
      <c r="B13" s="48">
        <v>8</v>
      </c>
      <c r="C13" s="49">
        <v>18608939</v>
      </c>
      <c r="D13" s="49">
        <v>12375667</v>
      </c>
      <c r="E13" s="48">
        <v>7</v>
      </c>
      <c r="F13" s="49">
        <v>17839861</v>
      </c>
      <c r="G13" s="49">
        <v>12582729</v>
      </c>
    </row>
    <row r="14" spans="1:10" ht="27.95" customHeight="1">
      <c r="A14" s="47" t="s">
        <v>62</v>
      </c>
      <c r="B14" s="48">
        <v>9</v>
      </c>
      <c r="C14" s="49">
        <v>16243185</v>
      </c>
      <c r="D14" s="49">
        <v>9418087</v>
      </c>
      <c r="E14" s="48">
        <v>9</v>
      </c>
      <c r="F14" s="49">
        <v>16115071</v>
      </c>
      <c r="G14" s="49">
        <v>9250496</v>
      </c>
    </row>
    <row r="15" spans="1:10" ht="27.95" customHeight="1">
      <c r="A15" s="47" t="s">
        <v>63</v>
      </c>
      <c r="B15" s="48">
        <v>10</v>
      </c>
      <c r="C15" s="49">
        <v>12378791</v>
      </c>
      <c r="D15" s="49">
        <v>10033570</v>
      </c>
      <c r="E15" s="48">
        <v>10</v>
      </c>
      <c r="F15" s="49">
        <v>12524365</v>
      </c>
      <c r="G15" s="49">
        <v>9922143</v>
      </c>
    </row>
    <row r="16" spans="1:10" ht="27.95" customHeight="1">
      <c r="A16" s="45" t="s">
        <v>64</v>
      </c>
      <c r="B16" s="45"/>
      <c r="C16" s="49">
        <v>319493692</v>
      </c>
      <c r="D16" s="49">
        <v>305687285</v>
      </c>
      <c r="E16" s="51"/>
      <c r="F16" s="52">
        <v>335590647</v>
      </c>
      <c r="G16" s="52">
        <v>320202524</v>
      </c>
    </row>
    <row r="17" spans="1:7" ht="18" customHeight="1">
      <c r="A17" s="95" t="s">
        <v>65</v>
      </c>
      <c r="B17" s="96"/>
      <c r="C17" s="96"/>
      <c r="D17" s="96"/>
      <c r="E17" s="96"/>
      <c r="F17" s="96"/>
      <c r="G17" s="96"/>
    </row>
    <row r="18" spans="1:7" ht="18" customHeight="1">
      <c r="A18" s="97" t="s">
        <v>53</v>
      </c>
      <c r="B18" s="98"/>
      <c r="C18" s="98"/>
      <c r="D18" s="98"/>
      <c r="E18" s="98"/>
      <c r="F18" s="98"/>
      <c r="G18" s="98"/>
    </row>
    <row r="19" spans="1:7" ht="18" customHeight="1">
      <c r="A19" s="59" t="s">
        <v>66</v>
      </c>
      <c r="B19" s="98"/>
      <c r="C19" s="98"/>
      <c r="D19" s="98"/>
      <c r="E19" s="98"/>
      <c r="F19" s="98"/>
      <c r="G19" s="98"/>
    </row>
    <row r="20" spans="1:7" ht="18" customHeight="1">
      <c r="A20" s="59" t="s">
        <v>67</v>
      </c>
      <c r="B20" s="98"/>
      <c r="C20" s="98"/>
      <c r="D20" s="98"/>
      <c r="E20" s="98"/>
      <c r="F20" s="98"/>
      <c r="G20" s="98"/>
    </row>
    <row r="21" spans="1:7" ht="16.899999999999999" customHeight="1">
      <c r="A21" s="59" t="s">
        <v>70</v>
      </c>
      <c r="B21" s="98"/>
      <c r="C21" s="98"/>
      <c r="D21" s="98"/>
      <c r="E21" s="98"/>
      <c r="F21" s="98"/>
      <c r="G21" s="98"/>
    </row>
    <row r="22" spans="1:7" hidden="1">
      <c r="A22" s="94"/>
      <c r="B22" s="94"/>
      <c r="C22" s="94"/>
      <c r="D22" s="94"/>
      <c r="E22" s="94"/>
      <c r="F22" s="94"/>
    </row>
    <row r="23" spans="1:7" ht="19.899999999999999" hidden="1" customHeight="1">
      <c r="A23" s="94"/>
      <c r="B23" s="94"/>
      <c r="C23" s="94"/>
      <c r="D23" s="94"/>
      <c r="E23" s="94"/>
      <c r="F23" s="94"/>
    </row>
    <row r="24" spans="1:7" ht="19.899999999999999" customHeight="1"/>
    <row r="25" spans="1:7" ht="19.899999999999999" customHeight="1"/>
    <row r="26" spans="1:7" ht="19.899999999999999" customHeight="1"/>
    <row r="27" spans="1:7" ht="19.899999999999999" customHeight="1"/>
    <row r="28" spans="1:7" ht="19.899999999999999" customHeight="1"/>
    <row r="29" spans="1:7" ht="19.899999999999999" customHeight="1"/>
    <row r="30" spans="1:7" ht="19.899999999999999" customHeight="1"/>
    <row r="31" spans="1:7" ht="19.899999999999999" customHeight="1"/>
    <row r="32" spans="1:7" ht="25.15" customHeight="1"/>
    <row r="33" ht="93.6" customHeight="1"/>
  </sheetData>
  <mergeCells count="12">
    <mergeCell ref="A23:F23"/>
    <mergeCell ref="A17:G17"/>
    <mergeCell ref="A18:G18"/>
    <mergeCell ref="A19:G19"/>
    <mergeCell ref="A20:G20"/>
    <mergeCell ref="A21:G21"/>
    <mergeCell ref="A22:F22"/>
    <mergeCell ref="A1:G1"/>
    <mergeCell ref="A2:G2"/>
    <mergeCell ref="A4:A5"/>
    <mergeCell ref="B4:D4"/>
    <mergeCell ref="E4:G4"/>
  </mergeCells>
  <phoneticPr fontId="1" type="noConversion"/>
  <pageMargins left="0.59055118110236227" right="0.51181102362204722" top="0.59055118110236227"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附表2!Print_Area</vt:lpstr>
      <vt:lpstr>附表3!Print_Area</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李佳盈</cp:lastModifiedBy>
  <cp:lastPrinted>2020-06-03T07:37:41Z</cp:lastPrinted>
  <dcterms:created xsi:type="dcterms:W3CDTF">2005-01-04T07:49:27Z</dcterms:created>
  <dcterms:modified xsi:type="dcterms:W3CDTF">2020-06-24T01:35:35Z</dcterms:modified>
</cp:coreProperties>
</file>