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5570" windowHeight="7425" activeTab="0"/>
  </bookViews>
  <sheets>
    <sheet name="FOA" sheetId="1" r:id="rId1"/>
  </sheets>
  <definedNames>
    <definedName name="_xlnm.Print_Area" localSheetId="0">'FOA'!$B$1:$G$347</definedName>
    <definedName name="_xlnm.Print_Titles" localSheetId="0">'FOA'!$7:$7</definedName>
  </definedNames>
  <calcPr fullCalcOnLoad="1"/>
</workbook>
</file>

<file path=xl/sharedStrings.xml><?xml version="1.0" encoding="utf-8"?>
<sst xmlns="http://schemas.openxmlformats.org/spreadsheetml/2006/main" count="361" uniqueCount="199">
  <si>
    <t>臺灣地區</t>
  </si>
  <si>
    <t>大陸地區</t>
  </si>
  <si>
    <t>(減)：備抵呆帳-存放銀行同業</t>
  </si>
  <si>
    <t>銀行同業透支</t>
  </si>
  <si>
    <t>拆放銀行同業</t>
  </si>
  <si>
    <t>(減)：備抵呆帳-拆放銀行同業</t>
  </si>
  <si>
    <t>存放央行</t>
  </si>
  <si>
    <t>加(減)：持有供交易之金融資產評價調整</t>
  </si>
  <si>
    <t>應收帳款</t>
  </si>
  <si>
    <t>(減)：備抵呆帳-應收帳款</t>
  </si>
  <si>
    <t>應收收益</t>
  </si>
  <si>
    <t>(減)：備抵呆帳-應收收益</t>
  </si>
  <si>
    <t>應收利息</t>
  </si>
  <si>
    <t>(減)：備抵呆帳-應收利息</t>
  </si>
  <si>
    <t>(減)：備抵呆帳-應收承兌票款</t>
  </si>
  <si>
    <t>其他應收款</t>
  </si>
  <si>
    <t>進口押匯</t>
  </si>
  <si>
    <t>出口押匯</t>
  </si>
  <si>
    <t>貼現</t>
  </si>
  <si>
    <t>長期放款</t>
  </si>
  <si>
    <t>長期擔保放款</t>
  </si>
  <si>
    <t>(減)：備抵呆帳-貼現及放款</t>
  </si>
  <si>
    <t>加(減)：貼現及放款採避險會計之調整數</t>
  </si>
  <si>
    <t>(減)：累計減損-備供出售之金融資產</t>
  </si>
  <si>
    <t>加(減)：備供出售金融資產評價調整</t>
  </si>
  <si>
    <t>(減)：累計減損-持有至到期日金融資產</t>
  </si>
  <si>
    <t>(減)：累計減損-無活絡市場之債務商品投資</t>
  </si>
  <si>
    <t>長期信託投資</t>
  </si>
  <si>
    <t>短期墊款</t>
  </si>
  <si>
    <t>買入匯款</t>
  </si>
  <si>
    <t>央行存款</t>
  </si>
  <si>
    <t>透支銀行同業</t>
  </si>
  <si>
    <t>銀行同業拆放</t>
  </si>
  <si>
    <t>同業融資</t>
  </si>
  <si>
    <t>承兌匯票</t>
  </si>
  <si>
    <t>應付代收款</t>
  </si>
  <si>
    <t>匯出匯款</t>
  </si>
  <si>
    <t>應解匯款</t>
  </si>
  <si>
    <t>短期借款</t>
  </si>
  <si>
    <t>應付商業本票</t>
  </si>
  <si>
    <t>(減)：應付商業本票折價</t>
  </si>
  <si>
    <t>長期借款</t>
  </si>
  <si>
    <t>負債準備</t>
  </si>
  <si>
    <t>累積盈餘</t>
  </si>
  <si>
    <t>累積虧損</t>
  </si>
  <si>
    <t>上期損益</t>
  </si>
  <si>
    <t>本期損益</t>
  </si>
  <si>
    <t>FM1</t>
  </si>
  <si>
    <t>銀行代號：</t>
  </si>
  <si>
    <t>年月</t>
  </si>
  <si>
    <t>編號</t>
  </si>
  <si>
    <t>版次</t>
  </si>
  <si>
    <t>報表日期：</t>
  </si>
  <si>
    <t>民國 *** 年 ** 月</t>
  </si>
  <si>
    <t>報表編號：</t>
  </si>
  <si>
    <t>FM1</t>
  </si>
  <si>
    <t>報表名稱：</t>
  </si>
  <si>
    <t>國際金融業務分行資產負債表</t>
  </si>
  <si>
    <t>單　　位：</t>
  </si>
  <si>
    <t>千美元</t>
  </si>
  <si>
    <t>檢核註記</t>
  </si>
  <si>
    <r>
      <rPr>
        <sz val="10"/>
        <rFont val="新細明體"/>
        <family val="1"/>
      </rPr>
      <t>項目
代號</t>
    </r>
  </si>
  <si>
    <t xml:space="preserve"> 一級
會計項目</t>
  </si>
  <si>
    <t>二級會計項目</t>
  </si>
  <si>
    <t>三級會計項目</t>
  </si>
  <si>
    <t>明細分類</t>
  </si>
  <si>
    <t>金額</t>
  </si>
  <si>
    <t>資產</t>
  </si>
  <si>
    <t>存放及拆借同業</t>
  </si>
  <si>
    <t>其他亞洲</t>
  </si>
  <si>
    <t>美洲</t>
  </si>
  <si>
    <t>歐洲</t>
  </si>
  <si>
    <t>其他</t>
  </si>
  <si>
    <t>存放銀行同業</t>
  </si>
  <si>
    <t>指定辦理外匯業務
金融機構</t>
  </si>
  <si>
    <t>國際金融業務分行</t>
  </si>
  <si>
    <t>境外金融機構</t>
  </si>
  <si>
    <t>銀行同業貿易融資墊款</t>
  </si>
  <si>
    <t>(減)：備抵呆帳-銀行同業貿易融資墊款</t>
  </si>
  <si>
    <t>透過損益按公允價值衡量之金融資產</t>
  </si>
  <si>
    <t>持有供交易之金融資產</t>
  </si>
  <si>
    <t>原始認列時指定透過損益按公允價值衡量之金融資產</t>
  </si>
  <si>
    <t>加(減)：原始認列時指定透過損益按公允價值衡量之金融資產評價調整</t>
  </si>
  <si>
    <t>避險之衍生金融資產-
淨額</t>
  </si>
  <si>
    <t>附賣回票券及債券投資</t>
  </si>
  <si>
    <t>應收款項-淨額</t>
  </si>
  <si>
    <t>境內</t>
  </si>
  <si>
    <t>境外</t>
  </si>
  <si>
    <t>應收承兌票款</t>
  </si>
  <si>
    <t>應收承購帳款-無追索權</t>
  </si>
  <si>
    <t>(減)：備抵呆帳-應收承購帳款-無追索權</t>
  </si>
  <si>
    <t>應收即期外匯款</t>
  </si>
  <si>
    <r>
      <t>(</t>
    </r>
    <r>
      <rPr>
        <sz val="10"/>
        <rFont val="新細明體"/>
        <family val="1"/>
      </rPr>
      <t>減</t>
    </r>
    <r>
      <rPr>
        <sz val="10"/>
        <rFont val="Times New Roman"/>
        <family val="1"/>
      </rPr>
      <t>)</t>
    </r>
    <r>
      <rPr>
        <sz val="10"/>
        <rFont val="新細明體"/>
        <family val="1"/>
      </rPr>
      <t>：備抵呆帳-其他應收款</t>
    </r>
  </si>
  <si>
    <t>貼現及放款-淨額</t>
  </si>
  <si>
    <t>短期放款</t>
  </si>
  <si>
    <t>應收帳款融資</t>
  </si>
  <si>
    <t>短期擔保放款</t>
  </si>
  <si>
    <t>中期放款</t>
  </si>
  <si>
    <t>中期擔保放款</t>
  </si>
  <si>
    <t>放款轉列之催收款項</t>
  </si>
  <si>
    <t>加(減)：貼現及放款折溢價調整</t>
  </si>
  <si>
    <t>加(減)：放款轉列之催收款折溢價調整</t>
  </si>
  <si>
    <t>備供出售金融資產-淨額</t>
  </si>
  <si>
    <t>備供出售金融資產</t>
  </si>
  <si>
    <t>持有至到期日金融資產-淨額</t>
  </si>
  <si>
    <t>持有至到期日金融資產</t>
  </si>
  <si>
    <t>受限制資產-淨額</t>
  </si>
  <si>
    <t>其他金融資產-淨額</t>
  </si>
  <si>
    <t>(減)：備抵呆帳-買入匯款</t>
  </si>
  <si>
    <t>非放款轉列之催收款項</t>
  </si>
  <si>
    <t>(減)：備抵呆帳-非放款轉列之催收款項</t>
  </si>
  <si>
    <t>拆放證券公司</t>
  </si>
  <si>
    <t>(減)：備抵呆帳-拆放證券公司</t>
  </si>
  <si>
    <t>其他什項金融資產</t>
  </si>
  <si>
    <t>(減)：累計減損-其他什項金融資產</t>
  </si>
  <si>
    <t>不動產及設備-淨額</t>
  </si>
  <si>
    <r>
      <t>無形資產</t>
    </r>
    <r>
      <rPr>
        <sz val="10"/>
        <rFont val="Times New Roman"/>
        <family val="1"/>
      </rPr>
      <t>-</t>
    </r>
    <r>
      <rPr>
        <sz val="10"/>
        <rFont val="新細明體"/>
        <family val="1"/>
      </rPr>
      <t>淨額</t>
    </r>
  </si>
  <si>
    <t>聯行往來（借方）</t>
  </si>
  <si>
    <r>
      <t>其他資產</t>
    </r>
    <r>
      <rPr>
        <sz val="10"/>
        <rFont val="Times New Roman"/>
        <family val="1"/>
      </rPr>
      <t>-</t>
    </r>
    <r>
      <rPr>
        <sz val="10"/>
        <rFont val="新細明體"/>
        <family val="1"/>
      </rPr>
      <t>淨額</t>
    </r>
  </si>
  <si>
    <t>資產總計</t>
  </si>
  <si>
    <t>負債</t>
  </si>
  <si>
    <t>央行及銀行同業存款</t>
  </si>
  <si>
    <t>銀行同業存款</t>
  </si>
  <si>
    <t>央行拆放</t>
  </si>
  <si>
    <t>央行及同業融資</t>
  </si>
  <si>
    <t>央行放款轉融資</t>
  </si>
  <si>
    <t>透過損益按公允價值衡量之金融負債</t>
  </si>
  <si>
    <t>持有供交易之金融負債</t>
  </si>
  <si>
    <t>加(減)：持有供交易之金融負債評價調整</t>
  </si>
  <si>
    <t>原始認列時指定透過損益按公允價值衡量之金融負債</t>
  </si>
  <si>
    <t>加(減)：原始認列時指定透過損益按公允價值衡量之金融負債評價調整</t>
  </si>
  <si>
    <t>避險之衍生金融負債-
淨額</t>
  </si>
  <si>
    <t>附買回票券及債券負債</t>
  </si>
  <si>
    <t>應付款項</t>
  </si>
  <si>
    <t>應付帳款</t>
  </si>
  <si>
    <t>應付費用</t>
  </si>
  <si>
    <t>應付利息</t>
  </si>
  <si>
    <t>應付承購帳款</t>
  </si>
  <si>
    <t>應付即期外匯款</t>
  </si>
  <si>
    <t>其他應付款</t>
  </si>
  <si>
    <t>存款及匯款</t>
  </si>
  <si>
    <t>外幣支票存款</t>
  </si>
  <si>
    <t>外匯活期存款</t>
  </si>
  <si>
    <t>可轉讓定期存單</t>
  </si>
  <si>
    <t>外匯定期存款</t>
  </si>
  <si>
    <t>加(減)：存款採避險會計之調整數</t>
  </si>
  <si>
    <t>應付金融債券</t>
  </si>
  <si>
    <t>加：應付金融債券溢價</t>
  </si>
  <si>
    <r>
      <t>(</t>
    </r>
    <r>
      <rPr>
        <sz val="10"/>
        <rFont val="新細明體"/>
        <family val="1"/>
      </rPr>
      <t>減</t>
    </r>
    <r>
      <rPr>
        <sz val="10"/>
        <rFont val="Times New Roman"/>
        <family val="1"/>
      </rPr>
      <t>)</t>
    </r>
    <r>
      <rPr>
        <sz val="10"/>
        <rFont val="新細明體"/>
        <family val="1"/>
      </rPr>
      <t>：應付金融債券折價</t>
    </r>
  </si>
  <si>
    <t>其他金融負債</t>
  </si>
  <si>
    <t>結構型商品所收本金</t>
  </si>
  <si>
    <t>其他按攤銷後成本衡量之金融負債</t>
  </si>
  <si>
    <t>證券公司拆放</t>
  </si>
  <si>
    <t>其他什項金融負債</t>
  </si>
  <si>
    <t>聯行往來（貸方）</t>
  </si>
  <si>
    <t>其他負債</t>
  </si>
  <si>
    <t>負債總計</t>
  </si>
  <si>
    <t>權益</t>
  </si>
  <si>
    <t>保留盈餘</t>
  </si>
  <si>
    <t>追溯適用及追溯重編之影響數</t>
  </si>
  <si>
    <t>其他權益</t>
  </si>
  <si>
    <t>現金流量避險中屬有效避險部分之避險工具利益(損失)</t>
  </si>
  <si>
    <t>其他權益-其他</t>
  </si>
  <si>
    <t>權益總計</t>
  </si>
  <si>
    <r>
      <rPr>
        <sz val="9"/>
        <rFont val="新細明體"/>
        <family val="1"/>
      </rPr>
      <t>註：</t>
    </r>
  </si>
  <si>
    <r>
      <t xml:space="preserve">1.  </t>
    </r>
    <r>
      <rPr>
        <sz val="9"/>
        <rFont val="新細明體"/>
        <family val="1"/>
      </rPr>
      <t>本表數字，除定義另有說明外，均以正值填報。其原則說明如下：</t>
    </r>
  </si>
  <si>
    <r>
      <t xml:space="preserve">    (1)  </t>
    </r>
    <r>
      <rPr>
        <sz val="9"/>
        <rFont val="新細明體"/>
        <family val="1"/>
      </rPr>
      <t>如該數值必為加項時，則該數值前面不必冠「＋」號，檢核公式以加項表示。</t>
    </r>
  </si>
  <si>
    <r>
      <t xml:space="preserve">    (2)  </t>
    </r>
    <r>
      <rPr>
        <sz val="9"/>
        <rFont val="新細明體"/>
        <family val="1"/>
      </rPr>
      <t>如該數值必為減項時，則該數值前面不必冠「－」號，而檢核公式以減項表示。</t>
    </r>
  </si>
  <si>
    <r>
      <t xml:space="preserve">    (3)  </t>
    </r>
    <r>
      <rPr>
        <sz val="9"/>
        <rFont val="新細明體"/>
        <family val="1"/>
      </rPr>
      <t>如該數值可能為加或減項時，則該數值如屬加項前面不必冠「＋」號，如屬減項前面必須冠「－」號（例如：</t>
    </r>
    <r>
      <rPr>
        <sz val="9"/>
        <rFont val="Times New Roman"/>
        <family val="1"/>
      </rPr>
      <t>-968456</t>
    </r>
    <r>
      <rPr>
        <sz val="9"/>
        <rFont val="新細明體"/>
        <family val="1"/>
      </rPr>
      <t>），</t>
    </r>
  </si>
  <si>
    <r>
      <t xml:space="preserve">           </t>
    </r>
    <r>
      <rPr>
        <sz val="9"/>
        <rFont val="新細明體"/>
        <family val="1"/>
      </rPr>
      <t>二者之檢核公式均以加項表示。</t>
    </r>
  </si>
  <si>
    <r>
      <t xml:space="preserve">2.  </t>
    </r>
    <r>
      <rPr>
        <sz val="9"/>
        <rFont val="細明體"/>
        <family val="3"/>
      </rPr>
      <t>除下列項目外，本表會計項目之定義，請參閱金管會單一申報窗口「資產負債表」</t>
    </r>
    <r>
      <rPr>
        <sz val="9"/>
        <rFont val="Times New Roman"/>
        <family val="1"/>
      </rPr>
      <t xml:space="preserve"> (AI201</t>
    </r>
    <r>
      <rPr>
        <sz val="9"/>
        <rFont val="細明體"/>
        <family val="3"/>
      </rPr>
      <t>及</t>
    </r>
    <r>
      <rPr>
        <sz val="9"/>
        <rFont val="Times New Roman"/>
        <family val="1"/>
      </rPr>
      <t xml:space="preserve">BI201) </t>
    </r>
    <r>
      <rPr>
        <sz val="9"/>
        <rFont val="細明體"/>
        <family val="3"/>
      </rPr>
      <t>之相關定義：</t>
    </r>
  </si>
  <si>
    <r>
      <t xml:space="preserve">    (1)  </t>
    </r>
    <r>
      <rPr>
        <sz val="9"/>
        <rFont val="新細明體"/>
        <family val="1"/>
      </rPr>
      <t>項目代號</t>
    </r>
    <r>
      <rPr>
        <sz val="9"/>
        <rFont val="Times New Roman"/>
        <family val="1"/>
      </rPr>
      <t>11000</t>
    </r>
    <r>
      <rPr>
        <sz val="9"/>
        <rFont val="新細明體"/>
        <family val="1"/>
      </rPr>
      <t>「存放及拆借同業」包含項目代號</t>
    </r>
    <r>
      <rPr>
        <sz val="9"/>
        <rFont val="Times New Roman"/>
        <family val="1"/>
      </rPr>
      <t>11021</t>
    </r>
    <r>
      <rPr>
        <sz val="9"/>
        <rFont val="新細明體"/>
        <family val="1"/>
      </rPr>
      <t>「存放銀行同業」、項目代號</t>
    </r>
    <r>
      <rPr>
        <sz val="9"/>
        <rFont val="Times New Roman"/>
        <family val="1"/>
      </rPr>
      <t>11022</t>
    </r>
    <r>
      <rPr>
        <sz val="9"/>
        <rFont val="新細明體"/>
        <family val="1"/>
      </rPr>
      <t>「</t>
    </r>
    <r>
      <rPr>
        <sz val="9"/>
        <rFont val="Times New Roman"/>
        <family val="1"/>
      </rPr>
      <t>(</t>
    </r>
    <r>
      <rPr>
        <sz val="9"/>
        <rFont val="新細明體"/>
        <family val="1"/>
      </rPr>
      <t>減</t>
    </r>
    <r>
      <rPr>
        <sz val="9"/>
        <rFont val="Times New Roman"/>
        <family val="1"/>
      </rPr>
      <t>)</t>
    </r>
    <r>
      <rPr>
        <sz val="9"/>
        <rFont val="新細明體"/>
        <family val="1"/>
      </rPr>
      <t>：備抵呆帳</t>
    </r>
    <r>
      <rPr>
        <sz val="9"/>
        <rFont val="Times New Roman"/>
        <family val="1"/>
      </rPr>
      <t>-</t>
    </r>
    <r>
      <rPr>
        <sz val="9"/>
        <rFont val="新細明體"/>
        <family val="1"/>
      </rPr>
      <t>存放銀行同業」、</t>
    </r>
  </si>
  <si>
    <r>
      <t xml:space="preserve">           </t>
    </r>
    <r>
      <rPr>
        <sz val="9"/>
        <rFont val="新細明體"/>
        <family val="1"/>
      </rPr>
      <t>項目代號</t>
    </r>
    <r>
      <rPr>
        <sz val="9"/>
        <rFont val="Times New Roman"/>
        <family val="1"/>
      </rPr>
      <t>11501</t>
    </r>
    <r>
      <rPr>
        <sz val="9"/>
        <rFont val="新細明體"/>
        <family val="1"/>
      </rPr>
      <t>「銀行同業透支」、項目代號</t>
    </r>
    <r>
      <rPr>
        <sz val="9"/>
        <rFont val="Times New Roman"/>
        <family val="1"/>
      </rPr>
      <t>11503</t>
    </r>
    <r>
      <rPr>
        <sz val="9"/>
        <rFont val="新細明體"/>
        <family val="1"/>
      </rPr>
      <t>「拆放銀行同業」、項目代號</t>
    </r>
    <r>
      <rPr>
        <sz val="9"/>
        <rFont val="Times New Roman"/>
        <family val="1"/>
      </rPr>
      <t>11504</t>
    </r>
    <r>
      <rPr>
        <sz val="9"/>
        <rFont val="新細明體"/>
        <family val="1"/>
      </rPr>
      <t>「</t>
    </r>
    <r>
      <rPr>
        <sz val="9"/>
        <rFont val="Times New Roman"/>
        <family val="1"/>
      </rPr>
      <t>(</t>
    </r>
    <r>
      <rPr>
        <sz val="9"/>
        <rFont val="新細明體"/>
        <family val="1"/>
      </rPr>
      <t>減</t>
    </r>
    <r>
      <rPr>
        <sz val="9"/>
        <rFont val="Times New Roman"/>
        <family val="1"/>
      </rPr>
      <t>)</t>
    </r>
    <r>
      <rPr>
        <sz val="9"/>
        <rFont val="新細明體"/>
        <family val="1"/>
      </rPr>
      <t>：備抵呆帳</t>
    </r>
    <r>
      <rPr>
        <sz val="9"/>
        <rFont val="Times New Roman"/>
        <family val="1"/>
      </rPr>
      <t>-</t>
    </r>
    <r>
      <rPr>
        <sz val="9"/>
        <rFont val="新細明體"/>
        <family val="1"/>
      </rPr>
      <t>拆放銀行同業」、</t>
    </r>
  </si>
  <si>
    <r>
      <t xml:space="preserve">          </t>
    </r>
    <r>
      <rPr>
        <sz val="9"/>
        <color indexed="10"/>
        <rFont val="新細明體"/>
        <family val="1"/>
      </rPr>
      <t>項目代號</t>
    </r>
    <r>
      <rPr>
        <sz val="9"/>
        <color indexed="10"/>
        <rFont val="Times New Roman"/>
        <family val="1"/>
      </rPr>
      <t>1</t>
    </r>
    <r>
      <rPr>
        <sz val="9"/>
        <color indexed="10"/>
        <rFont val="Times New Roman"/>
        <family val="1"/>
      </rPr>
      <t>1505</t>
    </r>
    <r>
      <rPr>
        <sz val="9"/>
        <color indexed="10"/>
        <rFont val="新細明體"/>
        <family val="1"/>
      </rPr>
      <t>「銀行同業貿易融資墊款」、項目代號</t>
    </r>
    <r>
      <rPr>
        <sz val="9"/>
        <color indexed="10"/>
        <rFont val="Times New Roman"/>
        <family val="1"/>
      </rPr>
      <t>11506</t>
    </r>
    <r>
      <rPr>
        <sz val="9"/>
        <color indexed="10"/>
        <rFont val="新細明體"/>
        <family val="1"/>
      </rPr>
      <t>「</t>
    </r>
    <r>
      <rPr>
        <sz val="9"/>
        <color indexed="10"/>
        <rFont val="Times New Roman"/>
        <family val="1"/>
      </rPr>
      <t>(</t>
    </r>
    <r>
      <rPr>
        <sz val="9"/>
        <color indexed="10"/>
        <rFont val="新細明體"/>
        <family val="1"/>
      </rPr>
      <t>減</t>
    </r>
    <r>
      <rPr>
        <sz val="9"/>
        <color indexed="10"/>
        <rFont val="Times New Roman"/>
        <family val="1"/>
      </rPr>
      <t>)</t>
    </r>
    <r>
      <rPr>
        <sz val="9"/>
        <color indexed="10"/>
        <rFont val="新細明體"/>
        <family val="1"/>
      </rPr>
      <t>：備抵呆帳</t>
    </r>
    <r>
      <rPr>
        <sz val="9"/>
        <color indexed="10"/>
        <rFont val="Times New Roman"/>
        <family val="1"/>
      </rPr>
      <t>-</t>
    </r>
    <r>
      <rPr>
        <sz val="9"/>
        <color indexed="10"/>
        <rFont val="新細明體"/>
        <family val="1"/>
      </rPr>
      <t>銀行同業貿易融資墊款」</t>
    </r>
    <r>
      <rPr>
        <sz val="9"/>
        <rFont val="新細明體"/>
        <family val="1"/>
      </rPr>
      <t>、</t>
    </r>
  </si>
  <si>
    <r>
      <t xml:space="preserve">           </t>
    </r>
    <r>
      <rPr>
        <sz val="9"/>
        <rFont val="新細明體"/>
        <family val="1"/>
      </rPr>
      <t>項目代號</t>
    </r>
    <r>
      <rPr>
        <sz val="9"/>
        <rFont val="Times New Roman"/>
        <family val="1"/>
      </rPr>
      <t>11511</t>
    </r>
    <r>
      <rPr>
        <sz val="9"/>
        <rFont val="新細明體"/>
        <family val="1"/>
      </rPr>
      <t>「存放央行」。</t>
    </r>
  </si>
  <si>
    <r>
      <t xml:space="preserve">    (2)  </t>
    </r>
    <r>
      <rPr>
        <sz val="9"/>
        <rFont val="新細明體"/>
        <family val="1"/>
      </rPr>
      <t>項目代號</t>
    </r>
    <r>
      <rPr>
        <sz val="9"/>
        <rFont val="Times New Roman"/>
        <family val="1"/>
      </rPr>
      <t>19693</t>
    </r>
    <r>
      <rPr>
        <sz val="9"/>
        <rFont val="新細明體"/>
        <family val="1"/>
      </rPr>
      <t>「聯行往來</t>
    </r>
    <r>
      <rPr>
        <sz val="9"/>
        <rFont val="Times New Roman"/>
        <family val="1"/>
      </rPr>
      <t xml:space="preserve"> (</t>
    </r>
    <r>
      <rPr>
        <sz val="9"/>
        <rFont val="新細明體"/>
        <family val="1"/>
      </rPr>
      <t>借方</t>
    </r>
    <r>
      <rPr>
        <sz val="9"/>
        <rFont val="Times New Roman"/>
        <family val="1"/>
      </rPr>
      <t>)</t>
    </r>
    <r>
      <rPr>
        <sz val="9"/>
        <rFont val="新細明體"/>
        <family val="1"/>
      </rPr>
      <t>」及項目代號</t>
    </r>
    <r>
      <rPr>
        <sz val="9"/>
        <rFont val="Times New Roman"/>
        <family val="1"/>
      </rPr>
      <t>29693</t>
    </r>
    <r>
      <rPr>
        <sz val="9"/>
        <rFont val="新細明體"/>
        <family val="1"/>
      </rPr>
      <t>「聯行往來</t>
    </r>
    <r>
      <rPr>
        <sz val="9"/>
        <rFont val="Times New Roman"/>
        <family val="1"/>
      </rPr>
      <t xml:space="preserve"> (</t>
    </r>
    <r>
      <rPr>
        <sz val="9"/>
        <rFont val="新細明體"/>
        <family val="1"/>
      </rPr>
      <t>貸方</t>
    </r>
    <r>
      <rPr>
        <sz val="9"/>
        <rFont val="Times New Roman"/>
        <family val="1"/>
      </rPr>
      <t>)</t>
    </r>
    <r>
      <rPr>
        <sz val="9"/>
        <rFont val="新細明體"/>
        <family val="1"/>
      </rPr>
      <t>」：</t>
    </r>
  </si>
  <si>
    <r>
      <t xml:space="preserve">          A.  </t>
    </r>
    <r>
      <rPr>
        <sz val="9"/>
        <rFont val="新細明體"/>
        <family val="1"/>
      </rPr>
      <t>就本國銀行而言，係指</t>
    </r>
    <r>
      <rPr>
        <sz val="9"/>
        <rFont val="Times New Roman"/>
        <family val="1"/>
      </rPr>
      <t>AI201</t>
    </r>
    <r>
      <rPr>
        <sz val="9"/>
        <rFont val="新細明體"/>
        <family val="1"/>
      </rPr>
      <t>項目代號</t>
    </r>
    <r>
      <rPr>
        <sz val="9"/>
        <rFont val="Times New Roman"/>
        <family val="1"/>
      </rPr>
      <t>19693</t>
    </r>
    <r>
      <rPr>
        <sz val="9"/>
        <rFont val="新細明體"/>
        <family val="1"/>
      </rPr>
      <t>「聯行往來</t>
    </r>
    <r>
      <rPr>
        <sz val="9"/>
        <rFont val="Times New Roman"/>
        <family val="1"/>
      </rPr>
      <t xml:space="preserve"> (</t>
    </r>
    <r>
      <rPr>
        <sz val="9"/>
        <rFont val="新細明體"/>
        <family val="1"/>
      </rPr>
      <t>借方</t>
    </r>
    <r>
      <rPr>
        <sz val="9"/>
        <rFont val="Times New Roman"/>
        <family val="1"/>
      </rPr>
      <t>)</t>
    </r>
    <r>
      <rPr>
        <sz val="9"/>
        <rFont val="新細明體"/>
        <family val="1"/>
      </rPr>
      <t>」及項目代號</t>
    </r>
    <r>
      <rPr>
        <sz val="9"/>
        <rFont val="Times New Roman"/>
        <family val="1"/>
      </rPr>
      <t>29693</t>
    </r>
    <r>
      <rPr>
        <sz val="9"/>
        <rFont val="新細明體"/>
        <family val="1"/>
      </rPr>
      <t>「聯行往來</t>
    </r>
    <r>
      <rPr>
        <sz val="9"/>
        <rFont val="Times New Roman"/>
        <family val="1"/>
      </rPr>
      <t xml:space="preserve"> (</t>
    </r>
    <r>
      <rPr>
        <sz val="9"/>
        <rFont val="新細明體"/>
        <family val="1"/>
      </rPr>
      <t>貸方</t>
    </r>
    <r>
      <rPr>
        <sz val="9"/>
        <rFont val="Times New Roman"/>
        <family val="1"/>
      </rPr>
      <t>)</t>
    </r>
    <r>
      <rPr>
        <sz val="9"/>
        <rFont val="新細明體"/>
        <family val="1"/>
      </rPr>
      <t>」。</t>
    </r>
  </si>
  <si>
    <r>
      <t xml:space="preserve">          B.  </t>
    </r>
    <r>
      <rPr>
        <sz val="9"/>
        <rFont val="新細明體"/>
        <family val="1"/>
      </rPr>
      <t>就外商銀行而言：</t>
    </r>
  </si>
  <si>
    <r>
      <t xml:space="preserve">               a. </t>
    </r>
    <r>
      <rPr>
        <sz val="9"/>
        <rFont val="新細明體"/>
        <family val="1"/>
      </rPr>
      <t>「聯行往來</t>
    </r>
    <r>
      <rPr>
        <sz val="9"/>
        <rFont val="Times New Roman"/>
        <family val="1"/>
      </rPr>
      <t xml:space="preserve"> (</t>
    </r>
    <r>
      <rPr>
        <sz val="9"/>
        <rFont val="新細明體"/>
        <family val="1"/>
      </rPr>
      <t>借方</t>
    </r>
    <r>
      <rPr>
        <sz val="9"/>
        <rFont val="Times New Roman"/>
        <family val="1"/>
      </rPr>
      <t>)</t>
    </r>
    <r>
      <rPr>
        <sz val="9"/>
        <rFont val="新細明體"/>
        <family val="1"/>
      </rPr>
      <t>」包含</t>
    </r>
    <r>
      <rPr>
        <sz val="9"/>
        <rFont val="Times New Roman"/>
        <family val="1"/>
      </rPr>
      <t>BI201</t>
    </r>
    <r>
      <rPr>
        <sz val="9"/>
        <rFont val="新細明體"/>
        <family val="1"/>
      </rPr>
      <t>項目代號</t>
    </r>
    <r>
      <rPr>
        <sz val="9"/>
        <rFont val="Times New Roman"/>
        <family val="1"/>
      </rPr>
      <t>19681</t>
    </r>
    <r>
      <rPr>
        <sz val="9"/>
        <rFont val="新細明體"/>
        <family val="1"/>
      </rPr>
      <t>「存放總行及國外聯行」、項目代號</t>
    </r>
    <r>
      <rPr>
        <sz val="9"/>
        <rFont val="Times New Roman"/>
        <family val="1"/>
      </rPr>
      <t>19683</t>
    </r>
    <r>
      <rPr>
        <sz val="9"/>
        <rFont val="新細明體"/>
        <family val="1"/>
      </rPr>
      <t>「總行及國外聯行透支」、</t>
    </r>
  </si>
  <si>
    <r>
      <t xml:space="preserve">                    </t>
    </r>
    <r>
      <rPr>
        <sz val="9"/>
        <rFont val="新細明體"/>
        <family val="1"/>
      </rPr>
      <t>項目代號</t>
    </r>
    <r>
      <rPr>
        <sz val="9"/>
        <rFont val="Times New Roman"/>
        <family val="1"/>
      </rPr>
      <t>19685</t>
    </r>
    <r>
      <rPr>
        <sz val="9"/>
        <rFont val="新細明體"/>
        <family val="1"/>
      </rPr>
      <t>「拆放總行及國外聯行」及項目代號</t>
    </r>
    <r>
      <rPr>
        <sz val="9"/>
        <rFont val="Times New Roman"/>
        <family val="1"/>
      </rPr>
      <t>19693</t>
    </r>
    <r>
      <rPr>
        <sz val="9"/>
        <rFont val="新細明體"/>
        <family val="1"/>
      </rPr>
      <t>「國內聯行往來</t>
    </r>
    <r>
      <rPr>
        <sz val="9"/>
        <rFont val="Times New Roman"/>
        <family val="1"/>
      </rPr>
      <t xml:space="preserve"> (</t>
    </r>
    <r>
      <rPr>
        <sz val="9"/>
        <rFont val="新細明體"/>
        <family val="1"/>
      </rPr>
      <t>借方</t>
    </r>
    <r>
      <rPr>
        <sz val="9"/>
        <rFont val="Times New Roman"/>
        <family val="1"/>
      </rPr>
      <t>)</t>
    </r>
    <r>
      <rPr>
        <sz val="9"/>
        <rFont val="新細明體"/>
        <family val="1"/>
      </rPr>
      <t>」。</t>
    </r>
  </si>
  <si>
    <r>
      <t xml:space="preserve">               b. </t>
    </r>
    <r>
      <rPr>
        <sz val="9"/>
        <rFont val="新細明體"/>
        <family val="1"/>
      </rPr>
      <t>「聯行往來</t>
    </r>
    <r>
      <rPr>
        <sz val="9"/>
        <rFont val="Times New Roman"/>
        <family val="1"/>
      </rPr>
      <t xml:space="preserve"> (</t>
    </r>
    <r>
      <rPr>
        <sz val="9"/>
        <rFont val="新細明體"/>
        <family val="1"/>
      </rPr>
      <t>貸方</t>
    </r>
    <r>
      <rPr>
        <sz val="9"/>
        <rFont val="Times New Roman"/>
        <family val="1"/>
      </rPr>
      <t>)</t>
    </r>
    <r>
      <rPr>
        <sz val="9"/>
        <rFont val="新細明體"/>
        <family val="1"/>
      </rPr>
      <t>」包含</t>
    </r>
    <r>
      <rPr>
        <sz val="9"/>
        <rFont val="Times New Roman"/>
        <family val="1"/>
      </rPr>
      <t>BI201</t>
    </r>
    <r>
      <rPr>
        <sz val="9"/>
        <rFont val="新細明體"/>
        <family val="1"/>
      </rPr>
      <t>項目代號</t>
    </r>
    <r>
      <rPr>
        <sz val="9"/>
        <rFont val="Times New Roman"/>
        <family val="1"/>
      </rPr>
      <t>29681</t>
    </r>
    <r>
      <rPr>
        <sz val="9"/>
        <rFont val="新細明體"/>
        <family val="1"/>
      </rPr>
      <t>「總行及國外聯行存款」、項目代號</t>
    </r>
    <r>
      <rPr>
        <sz val="9"/>
        <rFont val="Times New Roman"/>
        <family val="1"/>
      </rPr>
      <t>29683</t>
    </r>
    <r>
      <rPr>
        <sz val="9"/>
        <rFont val="新細明體"/>
        <family val="1"/>
      </rPr>
      <t>「透支總行及國外聯行」、</t>
    </r>
  </si>
  <si>
    <r>
      <t xml:space="preserve">                    </t>
    </r>
    <r>
      <rPr>
        <sz val="9"/>
        <rFont val="新細明體"/>
        <family val="1"/>
      </rPr>
      <t>項目代號</t>
    </r>
    <r>
      <rPr>
        <sz val="9"/>
        <rFont val="Times New Roman"/>
        <family val="1"/>
      </rPr>
      <t>29685</t>
    </r>
    <r>
      <rPr>
        <sz val="9"/>
        <rFont val="新細明體"/>
        <family val="1"/>
      </rPr>
      <t>「總行及國外聯行拆放」及項目代號</t>
    </r>
    <r>
      <rPr>
        <sz val="9"/>
        <rFont val="Times New Roman"/>
        <family val="1"/>
      </rPr>
      <t>29693</t>
    </r>
    <r>
      <rPr>
        <sz val="9"/>
        <rFont val="新細明體"/>
        <family val="1"/>
      </rPr>
      <t>「國內聯行往來</t>
    </r>
    <r>
      <rPr>
        <sz val="9"/>
        <rFont val="Times New Roman"/>
        <family val="1"/>
      </rPr>
      <t xml:space="preserve"> (</t>
    </r>
    <r>
      <rPr>
        <sz val="9"/>
        <rFont val="新細明體"/>
        <family val="1"/>
      </rPr>
      <t>貸方</t>
    </r>
    <r>
      <rPr>
        <sz val="9"/>
        <rFont val="Times New Roman"/>
        <family val="1"/>
      </rPr>
      <t>)</t>
    </r>
    <r>
      <rPr>
        <sz val="9"/>
        <rFont val="新細明體"/>
        <family val="1"/>
      </rPr>
      <t>」。</t>
    </r>
  </si>
  <si>
    <r>
      <t xml:space="preserve">           </t>
    </r>
    <r>
      <rPr>
        <sz val="9"/>
        <rFont val="新細明體"/>
        <family val="1"/>
      </rPr>
      <t>申報時，與國內</t>
    </r>
    <r>
      <rPr>
        <sz val="9"/>
        <rFont val="Times New Roman"/>
        <family val="1"/>
      </rPr>
      <t>DBU</t>
    </r>
    <r>
      <rPr>
        <sz val="9"/>
        <rFont val="新細明體"/>
        <family val="1"/>
      </rPr>
      <t>、國外總行或同一國外聯行往來之借、貸方金額應各自互抵，分別填列。</t>
    </r>
  </si>
  <si>
    <r>
      <t xml:space="preserve">    (3)  </t>
    </r>
    <r>
      <rPr>
        <sz val="9"/>
        <rFont val="新細明體"/>
        <family val="1"/>
      </rPr>
      <t>項目代號</t>
    </r>
    <r>
      <rPr>
        <sz val="9"/>
        <rFont val="Times New Roman"/>
        <family val="1"/>
      </rPr>
      <t>31000</t>
    </r>
    <r>
      <rPr>
        <sz val="9"/>
        <rFont val="新細明體"/>
        <family val="1"/>
      </rPr>
      <t>「專撥營業資金」</t>
    </r>
    <r>
      <rPr>
        <sz val="9"/>
        <rFont val="Times New Roman"/>
        <family val="1"/>
      </rPr>
      <t xml:space="preserve"> (BI201) </t>
    </r>
    <r>
      <rPr>
        <sz val="9"/>
        <rFont val="新細明體"/>
        <family val="1"/>
      </rPr>
      <t>係指外國銀行在中華民國境內只設立代表人辦事處或未設立任何分支機構而經特許設立</t>
    </r>
  </si>
  <si>
    <r>
      <t xml:space="preserve">           </t>
    </r>
    <r>
      <rPr>
        <sz val="9"/>
        <rFont val="新細明體"/>
        <family val="1"/>
      </rPr>
      <t>之國際金融業務分行，依國際金融業務條例施行細則第七條規定專撥之最低營業所用資金。</t>
    </r>
  </si>
  <si>
    <r>
      <t xml:space="preserve">    (4)  </t>
    </r>
    <r>
      <rPr>
        <sz val="9"/>
        <rFont val="細明體"/>
        <family val="3"/>
      </rPr>
      <t>項目代號</t>
    </r>
    <r>
      <rPr>
        <sz val="9"/>
        <rFont val="Times New Roman"/>
        <family val="1"/>
      </rPr>
      <t>19500</t>
    </r>
    <r>
      <rPr>
        <sz val="9"/>
        <rFont val="細明體"/>
        <family val="3"/>
      </rPr>
      <t>「其他資產</t>
    </r>
    <r>
      <rPr>
        <sz val="9"/>
        <rFont val="Times New Roman"/>
        <family val="1"/>
      </rPr>
      <t>-</t>
    </r>
    <r>
      <rPr>
        <sz val="9"/>
        <rFont val="細明體"/>
        <family val="3"/>
      </rPr>
      <t>淨額」係指非屬於本表所列資產項目之各項資產。</t>
    </r>
  </si>
  <si>
    <r>
      <t xml:space="preserve">    (5)  </t>
    </r>
    <r>
      <rPr>
        <sz val="9"/>
        <rFont val="細明體"/>
        <family val="3"/>
      </rPr>
      <t>項目代號</t>
    </r>
    <r>
      <rPr>
        <sz val="9"/>
        <rFont val="Times New Roman"/>
        <family val="1"/>
      </rPr>
      <t>29500</t>
    </r>
    <r>
      <rPr>
        <sz val="9"/>
        <rFont val="細明體"/>
        <family val="3"/>
      </rPr>
      <t>「其他負債」係指非屬於本表所列負債項目之各項負債。</t>
    </r>
  </si>
  <si>
    <r>
      <t xml:space="preserve">    (6)  </t>
    </r>
    <r>
      <rPr>
        <sz val="9"/>
        <rFont val="細明體"/>
        <family val="3"/>
      </rPr>
      <t>項目代號</t>
    </r>
    <r>
      <rPr>
        <sz val="9"/>
        <rFont val="Times New Roman"/>
        <family val="1"/>
      </rPr>
      <t>32599</t>
    </r>
    <r>
      <rPr>
        <sz val="9"/>
        <rFont val="細明體"/>
        <family val="3"/>
      </rPr>
      <t>「其他權益</t>
    </r>
    <r>
      <rPr>
        <sz val="9"/>
        <rFont val="Times New Roman"/>
        <family val="1"/>
      </rPr>
      <t>-</t>
    </r>
    <r>
      <rPr>
        <sz val="9"/>
        <rFont val="細明體"/>
        <family val="3"/>
      </rPr>
      <t>其他」係指非屬於本表所列權益項目之各項權益。</t>
    </r>
  </si>
  <si>
    <r>
      <t xml:space="preserve">3.  </t>
    </r>
    <r>
      <rPr>
        <sz val="9"/>
        <rFont val="細明體"/>
        <family val="3"/>
      </rPr>
      <t>本表各二級會計項目請依國際金融業務分行資產、負債所屬權利或義務之相對人所在國所屬地區填列。「國家代碼與地區對照表」</t>
    </r>
  </si>
  <si>
    <r>
      <t xml:space="preserve">     </t>
    </r>
    <r>
      <rPr>
        <sz val="9"/>
        <rFont val="新細明體"/>
        <family val="1"/>
      </rPr>
      <t>詳見附表。</t>
    </r>
  </si>
  <si>
    <r>
      <t xml:space="preserve">4.  </t>
    </r>
    <r>
      <rPr>
        <sz val="9"/>
        <rFont val="新細明體"/>
        <family val="1"/>
      </rPr>
      <t>為配合國際收支之編製，註</t>
    </r>
    <r>
      <rPr>
        <sz val="9"/>
        <rFont val="Times New Roman"/>
        <family val="1"/>
      </rPr>
      <t>3</t>
    </r>
    <r>
      <rPr>
        <sz val="9"/>
        <rFont val="新細明體"/>
        <family val="1"/>
      </rPr>
      <t>所述權利或義務相對人如為本國公司之海外分公司或本國銀行之海外分支機構，請依其所在國所屬地區</t>
    </r>
  </si>
  <si>
    <r>
      <t xml:space="preserve">     </t>
    </r>
    <r>
      <rPr>
        <sz val="9"/>
        <rFont val="新細明體"/>
        <family val="1"/>
      </rPr>
      <t>填列；如係外國公司在臺分公司或外國銀行在臺分支機構，則填列於臺灣地區。</t>
    </r>
  </si>
  <si>
    <r>
      <t xml:space="preserve">5.  </t>
    </r>
    <r>
      <rPr>
        <sz val="9"/>
        <rFont val="細明體"/>
        <family val="3"/>
      </rPr>
      <t>各三級會計項目金額加總須等於二級會計項目。</t>
    </r>
  </si>
  <si>
    <r>
      <t xml:space="preserve">6.  </t>
    </r>
    <r>
      <rPr>
        <sz val="9"/>
        <rFont val="細明體"/>
        <family val="3"/>
      </rPr>
      <t>灰色網底儲存格不需填列。</t>
    </r>
  </si>
  <si>
    <t>指定為透過損益按公允價值衡量之金融負債其變動金額來自信用風險</t>
  </si>
  <si>
    <t>專撥營業資金</t>
  </si>
  <si>
    <r>
      <t>無活絡市場之債務</t>
    </r>
    <r>
      <rPr>
        <sz val="10"/>
        <color indexed="10"/>
        <rFont val="新細明體"/>
        <family val="1"/>
      </rPr>
      <t>工具</t>
    </r>
    <r>
      <rPr>
        <sz val="10"/>
        <rFont val="新細明體"/>
        <family val="1"/>
      </rPr>
      <t>投資</t>
    </r>
  </si>
  <si>
    <r>
      <t>備供出售金融資產未實現</t>
    </r>
    <r>
      <rPr>
        <sz val="10"/>
        <color indexed="10"/>
        <rFont val="新細明體"/>
        <family val="1"/>
      </rPr>
      <t>評價</t>
    </r>
    <r>
      <rPr>
        <sz val="10"/>
        <rFont val="新細明體"/>
        <family val="1"/>
      </rPr>
      <t>損益</t>
    </r>
  </si>
  <si>
    <t>104年6月版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</si>
</sst>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s>
  <fonts count="55">
    <font>
      <sz val="12"/>
      <name val="新細明體"/>
      <family val="1"/>
    </font>
    <font>
      <sz val="12"/>
      <color indexed="8"/>
      <name val="新細明體"/>
      <family val="1"/>
    </font>
    <font>
      <sz val="10"/>
      <name val="新細明體"/>
      <family val="1"/>
    </font>
    <font>
      <sz val="9"/>
      <name val="新細明體"/>
      <family val="1"/>
    </font>
    <font>
      <sz val="10"/>
      <name val="Times New Roman"/>
      <family val="1"/>
    </font>
    <font>
      <sz val="10"/>
      <name val="細明體"/>
      <family val="3"/>
    </font>
    <font>
      <u val="single"/>
      <sz val="10"/>
      <name val="新細明體"/>
      <family val="1"/>
    </font>
    <font>
      <strike/>
      <sz val="10"/>
      <name val="新細明體"/>
      <family val="1"/>
    </font>
    <font>
      <sz val="9"/>
      <name val="Times New Roman"/>
      <family val="1"/>
    </font>
    <font>
      <b/>
      <sz val="10"/>
      <color indexed="10"/>
      <name val="新細明體"/>
      <family val="1"/>
    </font>
    <font>
      <sz val="12"/>
      <name val="標楷體"/>
      <family val="4"/>
    </font>
    <font>
      <sz val="12"/>
      <name val="Times New Roman"/>
      <family val="1"/>
    </font>
    <font>
      <sz val="9"/>
      <name val="細明體"/>
      <family val="3"/>
    </font>
    <font>
      <sz val="9"/>
      <color indexed="10"/>
      <name val="Times New Roman"/>
      <family val="1"/>
    </font>
    <font>
      <sz val="9"/>
      <color indexed="10"/>
      <name val="新細明體"/>
      <family val="1"/>
    </font>
    <font>
      <sz val="10"/>
      <color indexed="10"/>
      <name val="新細明體"/>
      <family val="1"/>
    </font>
    <font>
      <sz val="12"/>
      <color indexed="10"/>
      <name val="新細明體"/>
      <family val="1"/>
    </font>
    <font>
      <b/>
      <sz val="10"/>
      <color indexed="10"/>
      <name val="Times New Roman"/>
      <family val="1"/>
    </font>
    <font>
      <sz val="10"/>
      <color indexed="10"/>
      <name val="Times New Roman"/>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新細明體"/>
      <family val="1"/>
    </font>
    <font>
      <b/>
      <sz val="10"/>
      <color rgb="FFFF0000"/>
      <name val="Times New Roman"/>
      <family val="1"/>
    </font>
    <font>
      <b/>
      <sz val="10"/>
      <color rgb="FFFF0000"/>
      <name val="新細明體"/>
      <family val="1"/>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1"/>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vertical="center"/>
      <protection/>
    </xf>
    <xf numFmtId="0" fontId="11"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60">
    <xf numFmtId="0" fontId="0" fillId="0" borderId="0" xfId="0" applyAlignment="1">
      <alignment/>
    </xf>
    <xf numFmtId="0" fontId="2" fillId="0" borderId="0" xfId="0" applyFont="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0" xfId="34" applyFont="1" applyFill="1" applyBorder="1" applyAlignment="1">
      <alignment horizontal="left" vertical="center" wrapText="1"/>
      <protection/>
    </xf>
    <xf numFmtId="0" fontId="2" fillId="0" borderId="0" xfId="34" applyNumberFormat="1" applyFont="1" applyFill="1" applyBorder="1" applyAlignment="1">
      <alignment horizontal="left" vertical="center" wrapText="1"/>
      <protection/>
    </xf>
    <xf numFmtId="0" fontId="0" fillId="0" borderId="0" xfId="34" applyFont="1" applyAlignment="1">
      <alignment vertical="center"/>
      <protection/>
    </xf>
    <xf numFmtId="0" fontId="0" fillId="0" borderId="0" xfId="34" applyFont="1">
      <alignment vertical="center"/>
      <protection/>
    </xf>
    <xf numFmtId="0" fontId="2" fillId="0" borderId="10" xfId="36" applyNumberFormat="1" applyFont="1" applyFill="1" applyBorder="1" applyAlignment="1">
      <alignment horizontal="center" vertical="center" wrapText="1"/>
      <protection/>
    </xf>
    <xf numFmtId="0" fontId="0" fillId="0" borderId="0" xfId="36" applyFont="1">
      <alignment vertical="center"/>
      <protection/>
    </xf>
    <xf numFmtId="0" fontId="2" fillId="0" borderId="10" xfId="36" applyNumberFormat="1" applyFont="1" applyFill="1" applyBorder="1" applyAlignment="1">
      <alignment horizontal="left" vertical="center" wrapText="1"/>
      <protection/>
    </xf>
    <xf numFmtId="0" fontId="2" fillId="33" borderId="10" xfId="36" applyNumberFormat="1" applyFont="1" applyFill="1" applyBorder="1" applyAlignment="1">
      <alignment horizontal="left" vertical="center" wrapText="1"/>
      <protection/>
    </xf>
    <xf numFmtId="0" fontId="5" fillId="0" borderId="10" xfId="36" applyNumberFormat="1" applyFont="1" applyFill="1" applyBorder="1" applyAlignment="1">
      <alignment horizontal="left" vertical="center" wrapText="1"/>
      <protection/>
    </xf>
    <xf numFmtId="0" fontId="6" fillId="0" borderId="10" xfId="36" applyNumberFormat="1" applyFont="1" applyBorder="1" applyAlignment="1">
      <alignment horizontal="left" vertical="center" wrapText="1"/>
      <protection/>
    </xf>
    <xf numFmtId="0" fontId="7" fillId="0" borderId="10" xfId="36" applyNumberFormat="1" applyFont="1" applyFill="1" applyBorder="1" applyAlignment="1">
      <alignment horizontal="left" vertical="center" wrapText="1"/>
      <protection/>
    </xf>
    <xf numFmtId="0" fontId="2" fillId="0" borderId="10" xfId="36" applyNumberFormat="1" applyFont="1" applyBorder="1" applyAlignment="1">
      <alignment horizontal="left" vertical="center" wrapText="1"/>
      <protection/>
    </xf>
    <xf numFmtId="0" fontId="6" fillId="0" borderId="10" xfId="36" applyNumberFormat="1" applyFont="1" applyFill="1" applyBorder="1" applyAlignment="1">
      <alignment horizontal="left" vertical="center" wrapText="1"/>
      <protection/>
    </xf>
    <xf numFmtId="0" fontId="2" fillId="0" borderId="10" xfId="36" applyNumberFormat="1" applyFont="1" applyFill="1" applyBorder="1" applyAlignment="1">
      <alignment vertical="center" wrapText="1"/>
      <protection/>
    </xf>
    <xf numFmtId="0" fontId="4" fillId="0" borderId="10" xfId="36" applyNumberFormat="1" applyFont="1" applyFill="1" applyBorder="1" applyAlignment="1">
      <alignment horizontal="left" vertical="center" wrapText="1"/>
      <protection/>
    </xf>
    <xf numFmtId="0" fontId="2" fillId="0" borderId="10" xfId="36" applyFont="1" applyFill="1" applyBorder="1" applyAlignment="1">
      <alignment vertical="center" wrapText="1"/>
      <protection/>
    </xf>
    <xf numFmtId="0" fontId="0" fillId="0" borderId="0" xfId="36" applyFont="1" applyAlignment="1">
      <alignment vertical="center"/>
      <protection/>
    </xf>
    <xf numFmtId="49" fontId="8" fillId="0" borderId="0" xfId="0" applyNumberFormat="1" applyFont="1" applyAlignment="1">
      <alignment vertical="center"/>
    </xf>
    <xf numFmtId="49" fontId="8" fillId="0" borderId="0" xfId="37" applyNumberFormat="1" applyFont="1" applyAlignment="1">
      <alignment vertical="center"/>
      <protection/>
    </xf>
    <xf numFmtId="0" fontId="8" fillId="0" borderId="0" xfId="0" applyFont="1" applyAlignment="1">
      <alignment vertical="center"/>
    </xf>
    <xf numFmtId="0" fontId="2" fillId="0" borderId="0" xfId="36" applyNumberFormat="1" applyFont="1" applyFill="1" applyBorder="1" applyAlignment="1">
      <alignment horizontal="left" vertical="center" wrapText="1"/>
      <protection/>
    </xf>
    <xf numFmtId="0" fontId="8" fillId="0" borderId="0" xfId="36" applyFont="1" applyAlignment="1">
      <alignment vertical="center"/>
      <protection/>
    </xf>
    <xf numFmtId="0" fontId="10" fillId="0" borderId="0" xfId="0" applyFont="1" applyAlignment="1">
      <alignment/>
    </xf>
    <xf numFmtId="0" fontId="11" fillId="0" borderId="0" xfId="35" applyFont="1">
      <alignment/>
      <protection/>
    </xf>
    <xf numFmtId="0" fontId="0" fillId="0" borderId="0" xfId="0" applyAlignment="1">
      <alignment vertical="center"/>
    </xf>
    <xf numFmtId="0" fontId="11" fillId="0" borderId="0" xfId="0" applyFont="1" applyAlignment="1" applyProtection="1">
      <alignment/>
      <protection locked="0"/>
    </xf>
    <xf numFmtId="0" fontId="11" fillId="0" borderId="0" xfId="35" applyFont="1" applyProtection="1">
      <alignment/>
      <protection locked="0"/>
    </xf>
    <xf numFmtId="0" fontId="4" fillId="0" borderId="0" xfId="34" applyFont="1" applyFill="1" applyBorder="1" applyAlignment="1">
      <alignment horizontal="left" vertical="center" wrapText="1"/>
      <protection/>
    </xf>
    <xf numFmtId="0" fontId="4" fillId="0" borderId="10" xfId="36" applyNumberFormat="1" applyFont="1" applyFill="1" applyBorder="1" applyAlignment="1">
      <alignment horizontal="center" vertical="center" wrapText="1"/>
      <protection/>
    </xf>
    <xf numFmtId="0" fontId="8" fillId="0" borderId="0" xfId="37" applyFont="1" applyAlignment="1">
      <alignment vertical="center"/>
      <protection/>
    </xf>
    <xf numFmtId="0" fontId="4" fillId="0" borderId="0" xfId="36" applyNumberFormat="1" applyFont="1" applyFill="1" applyBorder="1" applyAlignment="1">
      <alignment horizontal="left" vertical="center" wrapText="1"/>
      <protection/>
    </xf>
    <xf numFmtId="176" fontId="2" fillId="33" borderId="10" xfId="36" applyNumberFormat="1" applyFont="1" applyFill="1" applyBorder="1" applyAlignment="1">
      <alignment horizontal="right" vertical="center"/>
      <protection/>
    </xf>
    <xf numFmtId="176" fontId="4" fillId="34" borderId="10" xfId="36" applyNumberFormat="1" applyFont="1" applyFill="1" applyBorder="1" applyAlignment="1" applyProtection="1">
      <alignment horizontal="right" vertical="center"/>
      <protection locked="0"/>
    </xf>
    <xf numFmtId="49" fontId="2" fillId="34" borderId="10" xfId="36" applyNumberFormat="1" applyFont="1" applyFill="1" applyBorder="1" applyAlignment="1" applyProtection="1">
      <alignment vertical="center" wrapText="1"/>
      <protection locked="0"/>
    </xf>
    <xf numFmtId="49" fontId="2" fillId="34" borderId="10" xfId="36" applyNumberFormat="1" applyFont="1" applyFill="1" applyBorder="1" applyAlignment="1" applyProtection="1">
      <alignment horizontal="left" vertical="center" wrapText="1"/>
      <protection locked="0"/>
    </xf>
    <xf numFmtId="176" fontId="4" fillId="34" borderId="11" xfId="36" applyNumberFormat="1" applyFont="1" applyFill="1" applyBorder="1" applyAlignment="1" applyProtection="1">
      <alignment horizontal="right" vertical="center"/>
      <protection locked="0"/>
    </xf>
    <xf numFmtId="176" fontId="0" fillId="0" borderId="0" xfId="36" applyNumberFormat="1" applyFont="1">
      <alignment vertical="center"/>
      <protection/>
    </xf>
    <xf numFmtId="0" fontId="51" fillId="0" borderId="10" xfId="36" applyNumberFormat="1" applyFont="1" applyFill="1" applyBorder="1" applyAlignment="1">
      <alignment vertical="center"/>
      <protection/>
    </xf>
    <xf numFmtId="0" fontId="51" fillId="0" borderId="10" xfId="36" applyFont="1" applyBorder="1">
      <alignment vertical="center"/>
      <protection/>
    </xf>
    <xf numFmtId="0" fontId="2" fillId="33" borderId="10" xfId="36" applyNumberFormat="1" applyFont="1" applyFill="1" applyBorder="1" applyAlignment="1" applyProtection="1">
      <alignment horizontal="left" vertical="center" wrapText="1"/>
      <protection/>
    </xf>
    <xf numFmtId="0" fontId="3" fillId="0" borderId="0" xfId="37" applyNumberFormat="1" applyFont="1" applyFill="1" applyBorder="1" applyAlignment="1">
      <alignment horizontal="left" vertical="center" wrapText="1"/>
      <protection/>
    </xf>
    <xf numFmtId="0" fontId="52" fillId="0" borderId="10" xfId="36" applyNumberFormat="1" applyFont="1" applyFill="1" applyBorder="1" applyAlignment="1">
      <alignment horizontal="left" vertical="center" wrapText="1"/>
      <protection/>
    </xf>
    <xf numFmtId="0" fontId="53" fillId="0" borderId="10" xfId="36" applyNumberFormat="1" applyFont="1" applyFill="1" applyBorder="1" applyAlignment="1">
      <alignment horizontal="left" vertical="center" wrapText="1"/>
      <protection/>
    </xf>
    <xf numFmtId="0" fontId="51" fillId="0" borderId="0" xfId="34" applyFont="1" applyBorder="1" applyAlignment="1">
      <alignment horizontal="right" vertical="center"/>
      <protection/>
    </xf>
    <xf numFmtId="0" fontId="54" fillId="0" borderId="10" xfId="36" applyNumberFormat="1" applyFont="1" applyFill="1" applyBorder="1" applyAlignment="1">
      <alignment horizontal="left" vertical="center" wrapText="1"/>
      <protection/>
    </xf>
    <xf numFmtId="0" fontId="51" fillId="0" borderId="10" xfId="36" applyNumberFormat="1" applyFont="1" applyFill="1" applyBorder="1" applyAlignment="1">
      <alignment horizontal="left" vertical="center" wrapText="1"/>
      <protection/>
    </xf>
    <xf numFmtId="0" fontId="15" fillId="0" borderId="0" xfId="0" applyFont="1" applyAlignment="1">
      <alignment/>
    </xf>
    <xf numFmtId="0" fontId="16" fillId="0" borderId="0" xfId="0" applyFont="1" applyAlignment="1">
      <alignment vertical="center"/>
    </xf>
    <xf numFmtId="0" fontId="15" fillId="0" borderId="0" xfId="36" applyFont="1">
      <alignment vertical="center"/>
      <protection/>
    </xf>
    <xf numFmtId="0" fontId="15" fillId="0" borderId="10" xfId="36" applyNumberFormat="1" applyFont="1" applyFill="1" applyBorder="1" applyAlignment="1">
      <alignment vertical="center"/>
      <protection/>
    </xf>
    <xf numFmtId="0" fontId="15" fillId="0" borderId="10" xfId="36" applyFont="1" applyBorder="1">
      <alignment vertical="center"/>
      <protection/>
    </xf>
    <xf numFmtId="176" fontId="4" fillId="33" borderId="10" xfId="36" applyNumberFormat="1" applyFont="1" applyFill="1" applyBorder="1" applyAlignment="1" applyProtection="1">
      <alignment horizontal="right" vertical="center"/>
      <protection/>
    </xf>
    <xf numFmtId="176" fontId="15" fillId="0" borderId="10" xfId="36" applyNumberFormat="1" applyFont="1" applyBorder="1">
      <alignment vertical="center"/>
      <protection/>
    </xf>
    <xf numFmtId="49" fontId="3" fillId="0" borderId="0" xfId="37" applyNumberFormat="1" applyFont="1" applyFill="1" applyBorder="1" applyAlignment="1">
      <alignment horizontal="left" vertical="center" wrapText="1"/>
      <protection/>
    </xf>
    <xf numFmtId="0" fontId="3" fillId="0" borderId="0" xfId="37" applyNumberFormat="1" applyFont="1" applyFill="1" applyBorder="1" applyAlignment="1">
      <alignment horizontal="left" vertical="center"/>
      <protection/>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102資產負債表Input初稿設計-2" xfId="34"/>
    <cellStyle name="一般_FOA001D" xfId="35"/>
    <cellStyle name="一般_Input-寶霞_1_Book1" xfId="36"/>
    <cellStyle name="一般_Input-寶霞_1_Input-寶霞" xfId="37"/>
    <cellStyle name="Comma" xfId="38"/>
    <cellStyle name="Comma [0]"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347"/>
  <sheetViews>
    <sheetView tabSelected="1" zoomScale="110" zoomScaleNormal="11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6" sqref="A6"/>
    </sheetView>
  </sheetViews>
  <sheetFormatPr defaultColWidth="9.00390625" defaultRowHeight="16.5"/>
  <cols>
    <col min="1" max="1" width="9.00390625" style="10" customWidth="1"/>
    <col min="2" max="2" width="6.75390625" style="35" customWidth="1"/>
    <col min="3" max="3" width="8.375" style="25" customWidth="1"/>
    <col min="4" max="4" width="19.375" style="25" customWidth="1"/>
    <col min="5" max="5" width="31.125" style="25" customWidth="1"/>
    <col min="6" max="6" width="16.75390625" style="25" customWidth="1"/>
    <col min="7" max="7" width="12.625" style="21" customWidth="1"/>
    <col min="8" max="63" width="9.00390625" style="10" hidden="1" customWidth="1"/>
    <col min="64" max="16384" width="9.00390625" style="10" customWidth="1"/>
  </cols>
  <sheetData>
    <row r="1" spans="1:62" ht="18" customHeight="1">
      <c r="A1" s="51">
        <f>IF(COUNTBLANK(A8:A317)+COUNTBLANK(E1)=311,"","本表有誤")</f>
      </c>
      <c r="B1" s="1" t="s">
        <v>48</v>
      </c>
      <c r="C1" s="2"/>
      <c r="D1" s="38"/>
      <c r="E1" s="52">
        <f>IF(D1&lt;&gt;"",IF(LEN(D1)&lt;&gt;4,"銀行代號為4碼",""),"")</f>
      </c>
      <c r="F1" s="3"/>
      <c r="G1" s="3"/>
      <c r="BA1" s="30" t="str">
        <f>SUBSTITUTE(SUBSTITUTE(D2," ",""),"　","")</f>
        <v>民國***年**月</v>
      </c>
      <c r="BB1" s="30" t="str">
        <f>LEFT(BA1,FIND("月",BA1,1))</f>
        <v>民國***年**月</v>
      </c>
      <c r="BC1" s="31" t="str">
        <f>MID(BA1,FIND("民國",BA1,1)+2,FIND("年",BA1,1)-FIND("民國",BA1,1)-2)</f>
        <v>***</v>
      </c>
      <c r="BD1" s="31" t="str">
        <f>MID(BA1,FIND("年",BA1,1)+1,FIND("月",BA1,1)-FIND("年",BA1,1)-1)</f>
        <v>**</v>
      </c>
      <c r="BE1" s="28" t="e">
        <f>(BC1+1911)&amp;RIGHT("0"&amp;BD1,2)</f>
        <v>#VALUE!</v>
      </c>
      <c r="BF1" s="27" t="s">
        <v>49</v>
      </c>
      <c r="BG1" s="3" t="s">
        <v>47</v>
      </c>
      <c r="BH1" s="27" t="s">
        <v>50</v>
      </c>
      <c r="BI1" s="28">
        <v>19</v>
      </c>
      <c r="BJ1" s="27" t="s">
        <v>51</v>
      </c>
    </row>
    <row r="2" spans="2:7" ht="18" customHeight="1">
      <c r="B2" s="4" t="s">
        <v>52</v>
      </c>
      <c r="C2" s="2"/>
      <c r="D2" s="39" t="s">
        <v>53</v>
      </c>
      <c r="E2" s="3"/>
      <c r="F2" s="3"/>
      <c r="G2" s="3"/>
    </row>
    <row r="3" spans="2:7" ht="18" customHeight="1">
      <c r="B3" s="1" t="s">
        <v>54</v>
      </c>
      <c r="C3" s="29"/>
      <c r="D3" s="1" t="s">
        <v>55</v>
      </c>
      <c r="E3" s="3"/>
      <c r="F3" s="3"/>
      <c r="G3" s="3"/>
    </row>
    <row r="4" spans="2:7" ht="18" customHeight="1">
      <c r="B4" s="4" t="s">
        <v>56</v>
      </c>
      <c r="C4" s="3"/>
      <c r="D4" s="1" t="s">
        <v>57</v>
      </c>
      <c r="E4" s="3"/>
      <c r="F4" s="3"/>
      <c r="G4" s="3"/>
    </row>
    <row r="5" spans="2:7" ht="18" customHeight="1">
      <c r="B5" s="1" t="s">
        <v>58</v>
      </c>
      <c r="C5" s="3"/>
      <c r="D5" s="1" t="s">
        <v>59</v>
      </c>
      <c r="E5" s="3"/>
      <c r="F5" s="3"/>
      <c r="G5" s="3"/>
    </row>
    <row r="6" spans="2:7" s="8" customFormat="1" ht="18" customHeight="1">
      <c r="B6" s="32"/>
      <c r="C6" s="5"/>
      <c r="D6" s="6"/>
      <c r="E6" s="5"/>
      <c r="F6" s="7"/>
      <c r="G6" s="48" t="s">
        <v>198</v>
      </c>
    </row>
    <row r="7" spans="1:7" ht="30" customHeight="1">
      <c r="A7" s="9" t="s">
        <v>60</v>
      </c>
      <c r="B7" s="33" t="s">
        <v>61</v>
      </c>
      <c r="C7" s="9" t="s">
        <v>62</v>
      </c>
      <c r="D7" s="9" t="s">
        <v>63</v>
      </c>
      <c r="E7" s="9" t="s">
        <v>64</v>
      </c>
      <c r="F7" s="9" t="s">
        <v>65</v>
      </c>
      <c r="G7" s="9" t="s">
        <v>66</v>
      </c>
    </row>
    <row r="8" spans="1:11" ht="18" customHeight="1">
      <c r="A8" s="53"/>
      <c r="B8" s="19">
        <v>10000</v>
      </c>
      <c r="C8" s="11" t="s">
        <v>67</v>
      </c>
      <c r="D8" s="12"/>
      <c r="E8" s="12"/>
      <c r="F8" s="12"/>
      <c r="G8" s="36"/>
      <c r="I8" s="41">
        <f>INT(G8)</f>
        <v>0</v>
      </c>
      <c r="K8" s="10">
        <f>IF(ISERROR(SUM(I8)),"請輸入整數",IF(SUM(G8)=SUM(I8),"","請輸入整數"))</f>
      </c>
    </row>
    <row r="9" spans="1:11" ht="18" customHeight="1">
      <c r="A9" s="54">
        <f>IF(OR(G16-G20+G21+G25-G29+G30-G34+G35&lt;&gt;G9,G9&lt;&gt;G10+G11+G12+G13+G14+G15),"加總錯誤","")&amp;IF(G9&lt;0," 不可為負數","")&amp;IF(K9&lt;&gt;"",","&amp;K9,"")</f>
      </c>
      <c r="B9" s="19">
        <v>11000</v>
      </c>
      <c r="C9" s="11"/>
      <c r="D9" s="11" t="s">
        <v>68</v>
      </c>
      <c r="E9" s="11"/>
      <c r="F9" s="11"/>
      <c r="G9" s="37"/>
      <c r="I9" s="41">
        <f aca="true" t="shared" si="0" ref="I9:I72">INT(G9)</f>
        <v>0</v>
      </c>
      <c r="K9" s="10">
        <f aca="true" t="shared" si="1" ref="K9:K72">IF(ISERROR(SUM(I9)),"請輸入整數",IF(SUM(G9)=SUM(I9),"","請輸入整數"))</f>
      </c>
    </row>
    <row r="10" spans="1:11" ht="18" customHeight="1">
      <c r="A10" s="55">
        <f>IF(AND(G17+G18-G20+G22+G23+G26+G27-G29+G31+G32-G34+G35&lt;=G10,G10&lt;=G17+G18-G20+G22+G23+G26+G27-G29+G31+G32+G35),"","加總錯誤")&amp;IF(G10&lt;0," 不可為負數","")&amp;IF(K10&lt;&gt;"",","&amp;K10,"")</f>
      </c>
      <c r="B10" s="19">
        <v>110001</v>
      </c>
      <c r="C10" s="11"/>
      <c r="D10" s="11"/>
      <c r="E10" s="11"/>
      <c r="F10" s="11" t="s">
        <v>0</v>
      </c>
      <c r="G10" s="37"/>
      <c r="I10" s="41">
        <f t="shared" si="0"/>
        <v>0</v>
      </c>
      <c r="K10" s="10">
        <f t="shared" si="1"/>
      </c>
    </row>
    <row r="11" spans="1:11" ht="18" customHeight="1">
      <c r="A11" s="55">
        <f>IF(AND(G19-G20+G24+G28-G29+G33-G34&lt;=G11+G12+G13+G14+G15,G11+G12+G13+G14+G15&lt;=G19+G24+G28+G33),"","加總錯誤")&amp;IF(G11&lt;0," 不可為負數","")&amp;IF(K11&lt;&gt;"",","&amp;K11,"")</f>
      </c>
      <c r="B11" s="19">
        <v>110002</v>
      </c>
      <c r="C11" s="11"/>
      <c r="D11" s="11"/>
      <c r="E11" s="11"/>
      <c r="F11" s="11" t="s">
        <v>1</v>
      </c>
      <c r="G11" s="37"/>
      <c r="I11" s="41">
        <f t="shared" si="0"/>
        <v>0</v>
      </c>
      <c r="K11" s="10">
        <f t="shared" si="1"/>
      </c>
    </row>
    <row r="12" spans="1:11" ht="18" customHeight="1">
      <c r="A12" s="55">
        <f>K12&amp;IF(G12&lt;0," 不可為負數","")</f>
      </c>
      <c r="B12" s="19">
        <v>110003</v>
      </c>
      <c r="C12" s="11"/>
      <c r="D12" s="11"/>
      <c r="E12" s="11"/>
      <c r="F12" s="11" t="s">
        <v>69</v>
      </c>
      <c r="G12" s="37"/>
      <c r="I12" s="41">
        <f t="shared" si="0"/>
        <v>0</v>
      </c>
      <c r="K12" s="10">
        <f t="shared" si="1"/>
      </c>
    </row>
    <row r="13" spans="1:11" ht="18" customHeight="1">
      <c r="A13" s="55">
        <f>K13&amp;IF(G13&lt;0," 不可為負數","")</f>
      </c>
      <c r="B13" s="19">
        <v>110004</v>
      </c>
      <c r="C13" s="11"/>
      <c r="D13" s="11"/>
      <c r="E13" s="11"/>
      <c r="F13" s="11" t="s">
        <v>70</v>
      </c>
      <c r="G13" s="37"/>
      <c r="I13" s="41">
        <f t="shared" si="0"/>
        <v>0</v>
      </c>
      <c r="K13" s="10">
        <f t="shared" si="1"/>
      </c>
    </row>
    <row r="14" spans="1:11" ht="18" customHeight="1">
      <c r="A14" s="55">
        <f>K14&amp;IF(G14&lt;0," 不可為負數","")</f>
      </c>
      <c r="B14" s="19">
        <v>110005</v>
      </c>
      <c r="C14" s="11"/>
      <c r="D14" s="11"/>
      <c r="E14" s="11"/>
      <c r="F14" s="11" t="s">
        <v>71</v>
      </c>
      <c r="G14" s="37"/>
      <c r="I14" s="41">
        <f t="shared" si="0"/>
        <v>0</v>
      </c>
      <c r="K14" s="10">
        <f t="shared" si="1"/>
      </c>
    </row>
    <row r="15" spans="1:11" ht="18" customHeight="1">
      <c r="A15" s="55">
        <f>K15&amp;IF(G15&lt;0," 不可為負數","")</f>
      </c>
      <c r="B15" s="19">
        <v>110006</v>
      </c>
      <c r="C15" s="11"/>
      <c r="D15" s="11"/>
      <c r="E15" s="11"/>
      <c r="F15" s="11" t="s">
        <v>72</v>
      </c>
      <c r="G15" s="37"/>
      <c r="I15" s="41">
        <f t="shared" si="0"/>
        <v>0</v>
      </c>
      <c r="K15" s="10">
        <f t="shared" si="1"/>
      </c>
    </row>
    <row r="16" spans="1:11" ht="18" customHeight="1">
      <c r="A16" s="54">
        <f>IF(G17+G18+G19&lt;&gt;G16,"加總錯誤","")&amp;IF(G16&lt;0," 不可為負數","")&amp;IF(K16&lt;&gt;"",","&amp;K16,"")</f>
      </c>
      <c r="B16" s="19">
        <v>11021</v>
      </c>
      <c r="C16" s="11"/>
      <c r="D16" s="11"/>
      <c r="E16" s="11" t="s">
        <v>73</v>
      </c>
      <c r="F16" s="11"/>
      <c r="G16" s="37"/>
      <c r="I16" s="41">
        <f t="shared" si="0"/>
        <v>0</v>
      </c>
      <c r="K16" s="10">
        <f t="shared" si="1"/>
      </c>
    </row>
    <row r="17" spans="1:11" ht="30" customHeight="1">
      <c r="A17" s="43">
        <f>K17&amp;IF(G17&lt;0," 不可為負數","")</f>
      </c>
      <c r="B17" s="19">
        <v>110211</v>
      </c>
      <c r="C17" s="11"/>
      <c r="D17" s="11"/>
      <c r="E17" s="11"/>
      <c r="F17" s="13" t="s">
        <v>74</v>
      </c>
      <c r="G17" s="37"/>
      <c r="I17" s="41">
        <f t="shared" si="0"/>
        <v>0</v>
      </c>
      <c r="K17" s="10">
        <f t="shared" si="1"/>
      </c>
    </row>
    <row r="18" spans="1:11" ht="18" customHeight="1">
      <c r="A18" s="55">
        <f>K18&amp;IF(G18&lt;0," 不可為負數","")</f>
      </c>
      <c r="B18" s="19">
        <v>110212</v>
      </c>
      <c r="C18" s="11"/>
      <c r="D18" s="11"/>
      <c r="E18" s="11"/>
      <c r="F18" s="13" t="s">
        <v>75</v>
      </c>
      <c r="G18" s="37"/>
      <c r="I18" s="41">
        <f t="shared" si="0"/>
        <v>0</v>
      </c>
      <c r="K18" s="10">
        <f t="shared" si="1"/>
      </c>
    </row>
    <row r="19" spans="1:11" ht="18" customHeight="1">
      <c r="A19" s="55">
        <f>K19&amp;IF(G19&lt;0," 不可為負數","")</f>
      </c>
      <c r="B19" s="19">
        <v>110213</v>
      </c>
      <c r="C19" s="11"/>
      <c r="D19" s="11"/>
      <c r="E19" s="11"/>
      <c r="F19" s="11" t="s">
        <v>76</v>
      </c>
      <c r="G19" s="37"/>
      <c r="I19" s="41">
        <f t="shared" si="0"/>
        <v>0</v>
      </c>
      <c r="K19" s="10">
        <f t="shared" si="1"/>
      </c>
    </row>
    <row r="20" spans="1:11" ht="18" customHeight="1">
      <c r="A20" s="55">
        <f>K20&amp;IF(G20&lt;0," 不可為負數","")</f>
      </c>
      <c r="B20" s="19">
        <v>11022</v>
      </c>
      <c r="C20" s="11"/>
      <c r="D20" s="11"/>
      <c r="E20" s="11" t="s">
        <v>2</v>
      </c>
      <c r="F20" s="11"/>
      <c r="G20" s="37"/>
      <c r="I20" s="41">
        <f t="shared" si="0"/>
        <v>0</v>
      </c>
      <c r="K20" s="10">
        <f t="shared" si="1"/>
      </c>
    </row>
    <row r="21" spans="1:11" ht="18" customHeight="1">
      <c r="A21" s="54">
        <f>IF(G22+G23+G24&lt;&gt;G21,"加總錯誤","")&amp;IF(G21&lt;0," 不可為負數","")&amp;IF(K21&lt;&gt;"",","&amp;K21,"")</f>
      </c>
      <c r="B21" s="19">
        <v>11501</v>
      </c>
      <c r="C21" s="11"/>
      <c r="D21" s="11"/>
      <c r="E21" s="11" t="s">
        <v>3</v>
      </c>
      <c r="F21" s="11"/>
      <c r="G21" s="37"/>
      <c r="I21" s="41">
        <f t="shared" si="0"/>
        <v>0</v>
      </c>
      <c r="K21" s="10">
        <f t="shared" si="1"/>
      </c>
    </row>
    <row r="22" spans="1:11" ht="30" customHeight="1">
      <c r="A22" s="43">
        <f>K22&amp;IF(G22&lt;0," 不可為負數","")</f>
      </c>
      <c r="B22" s="19">
        <v>115011</v>
      </c>
      <c r="C22" s="11"/>
      <c r="D22" s="11"/>
      <c r="E22" s="11"/>
      <c r="F22" s="13" t="s">
        <v>74</v>
      </c>
      <c r="G22" s="37"/>
      <c r="I22" s="41">
        <f t="shared" si="0"/>
        <v>0</v>
      </c>
      <c r="K22" s="10">
        <f t="shared" si="1"/>
      </c>
    </row>
    <row r="23" spans="1:11" ht="18" customHeight="1">
      <c r="A23" s="55">
        <f>K23&amp;IF(G23&lt;0," 不可為負數","")</f>
      </c>
      <c r="B23" s="19">
        <v>115012</v>
      </c>
      <c r="C23" s="11"/>
      <c r="D23" s="11"/>
      <c r="E23" s="11"/>
      <c r="F23" s="13" t="s">
        <v>75</v>
      </c>
      <c r="G23" s="37"/>
      <c r="I23" s="41">
        <f t="shared" si="0"/>
        <v>0</v>
      </c>
      <c r="K23" s="10">
        <f t="shared" si="1"/>
      </c>
    </row>
    <row r="24" spans="1:11" ht="18" customHeight="1">
      <c r="A24" s="55">
        <f>K24&amp;IF(G24&lt;0," 不可為負數","")</f>
      </c>
      <c r="B24" s="19">
        <v>115013</v>
      </c>
      <c r="C24" s="11"/>
      <c r="D24" s="11"/>
      <c r="E24" s="11"/>
      <c r="F24" s="11" t="s">
        <v>76</v>
      </c>
      <c r="G24" s="37"/>
      <c r="I24" s="41">
        <f t="shared" si="0"/>
        <v>0</v>
      </c>
      <c r="K24" s="10">
        <f t="shared" si="1"/>
      </c>
    </row>
    <row r="25" spans="1:11" ht="18" customHeight="1">
      <c r="A25" s="54">
        <f>IF(G25&lt;&gt;G26+G27+G28,"加總錯誤","")&amp;IF(G25&lt;0," 不可為負數","")&amp;IF(K25&lt;&gt;"",","&amp;K25,"")</f>
      </c>
      <c r="B25" s="19">
        <v>11503</v>
      </c>
      <c r="C25" s="11"/>
      <c r="D25" s="11"/>
      <c r="E25" s="11" t="s">
        <v>4</v>
      </c>
      <c r="F25" s="11"/>
      <c r="G25" s="37"/>
      <c r="I25" s="41">
        <f t="shared" si="0"/>
        <v>0</v>
      </c>
      <c r="K25" s="10">
        <f t="shared" si="1"/>
      </c>
    </row>
    <row r="26" spans="1:11" ht="30" customHeight="1">
      <c r="A26" s="43">
        <f>K26&amp;IF(G26&lt;0," 不可為負數","")</f>
      </c>
      <c r="B26" s="19">
        <v>115031</v>
      </c>
      <c r="C26" s="11"/>
      <c r="D26" s="11"/>
      <c r="E26" s="11"/>
      <c r="F26" s="13" t="s">
        <v>74</v>
      </c>
      <c r="G26" s="37"/>
      <c r="I26" s="41">
        <f t="shared" si="0"/>
        <v>0</v>
      </c>
      <c r="K26" s="10">
        <f t="shared" si="1"/>
      </c>
    </row>
    <row r="27" spans="1:11" ht="18" customHeight="1">
      <c r="A27" s="55">
        <f>K27&amp;IF(G27&lt;0," 不可為負數","")</f>
      </c>
      <c r="B27" s="19">
        <v>115032</v>
      </c>
      <c r="C27" s="11"/>
      <c r="D27" s="11"/>
      <c r="E27" s="11"/>
      <c r="F27" s="13" t="s">
        <v>75</v>
      </c>
      <c r="G27" s="37"/>
      <c r="I27" s="41">
        <f t="shared" si="0"/>
        <v>0</v>
      </c>
      <c r="K27" s="10">
        <f t="shared" si="1"/>
      </c>
    </row>
    <row r="28" spans="1:11" ht="18" customHeight="1">
      <c r="A28" s="55">
        <f>K28&amp;IF(G28&lt;0," 不可為負數","")</f>
      </c>
      <c r="B28" s="19">
        <v>115033</v>
      </c>
      <c r="C28" s="11"/>
      <c r="D28" s="11"/>
      <c r="E28" s="11"/>
      <c r="F28" s="11" t="s">
        <v>76</v>
      </c>
      <c r="G28" s="37"/>
      <c r="I28" s="41">
        <f t="shared" si="0"/>
        <v>0</v>
      </c>
      <c r="K28" s="10">
        <f t="shared" si="1"/>
      </c>
    </row>
    <row r="29" spans="1:11" ht="18" customHeight="1">
      <c r="A29" s="55">
        <f>K29&amp;IF(G29&lt;0," 不可為負數","")</f>
      </c>
      <c r="B29" s="19">
        <v>11504</v>
      </c>
      <c r="C29" s="11"/>
      <c r="D29" s="11"/>
      <c r="E29" s="11" t="s">
        <v>5</v>
      </c>
      <c r="F29" s="11"/>
      <c r="G29" s="37"/>
      <c r="I29" s="41">
        <f t="shared" si="0"/>
        <v>0</v>
      </c>
      <c r="K29" s="10">
        <f t="shared" si="1"/>
      </c>
    </row>
    <row r="30" spans="1:11" ht="18" customHeight="1">
      <c r="A30" s="55">
        <f>IF(G30&lt;&gt;G31+G32+G33,"加總錯誤","")&amp;IF(G30&lt;0," 不可為負數","")&amp;IF(K30&lt;&gt;"",","&amp;K30,"")</f>
      </c>
      <c r="B30" s="19">
        <v>11505</v>
      </c>
      <c r="C30" s="11"/>
      <c r="D30" s="11"/>
      <c r="E30" s="11" t="s">
        <v>77</v>
      </c>
      <c r="F30" s="11"/>
      <c r="G30" s="37"/>
      <c r="I30" s="41">
        <f t="shared" si="0"/>
        <v>0</v>
      </c>
      <c r="K30" s="10">
        <f t="shared" si="1"/>
      </c>
    </row>
    <row r="31" spans="1:11" ht="30" customHeight="1">
      <c r="A31" s="43">
        <f>K31&amp;IF(G31&lt;0," 不可為負數","")</f>
      </c>
      <c r="B31" s="19">
        <v>115051</v>
      </c>
      <c r="C31" s="11"/>
      <c r="D31" s="11"/>
      <c r="E31" s="14"/>
      <c r="F31" s="13" t="s">
        <v>74</v>
      </c>
      <c r="G31" s="37"/>
      <c r="I31" s="41">
        <f t="shared" si="0"/>
        <v>0</v>
      </c>
      <c r="K31" s="10">
        <f t="shared" si="1"/>
      </c>
    </row>
    <row r="32" spans="1:11" ht="18" customHeight="1">
      <c r="A32" s="55">
        <f>K32&amp;IF(G32&lt;0," 不可為負數","")</f>
      </c>
      <c r="B32" s="19">
        <v>115052</v>
      </c>
      <c r="C32" s="11"/>
      <c r="D32" s="11"/>
      <c r="E32" s="11"/>
      <c r="F32" s="13" t="s">
        <v>75</v>
      </c>
      <c r="G32" s="37"/>
      <c r="I32" s="41">
        <f t="shared" si="0"/>
        <v>0</v>
      </c>
      <c r="K32" s="10">
        <f t="shared" si="1"/>
      </c>
    </row>
    <row r="33" spans="1:11" ht="18" customHeight="1">
      <c r="A33" s="55">
        <f>K33&amp;IF(G33&lt;0," 不可為負數","")</f>
      </c>
      <c r="B33" s="19">
        <v>115053</v>
      </c>
      <c r="C33" s="11"/>
      <c r="D33" s="11"/>
      <c r="E33" s="11"/>
      <c r="F33" s="11" t="s">
        <v>76</v>
      </c>
      <c r="G33" s="37"/>
      <c r="I33" s="41">
        <f t="shared" si="0"/>
        <v>0</v>
      </c>
      <c r="K33" s="10">
        <f t="shared" si="1"/>
      </c>
    </row>
    <row r="34" spans="1:11" ht="18" customHeight="1">
      <c r="A34" s="55">
        <f>K34&amp;IF(G34&lt;0," 不可為負數","")</f>
      </c>
      <c r="B34" s="19">
        <v>11506</v>
      </c>
      <c r="C34" s="11"/>
      <c r="D34" s="11"/>
      <c r="E34" s="11" t="s">
        <v>78</v>
      </c>
      <c r="F34" s="11"/>
      <c r="G34" s="37"/>
      <c r="I34" s="41">
        <f t="shared" si="0"/>
        <v>0</v>
      </c>
      <c r="K34" s="10">
        <f t="shared" si="1"/>
      </c>
    </row>
    <row r="35" spans="1:11" ht="18" customHeight="1">
      <c r="A35" s="55">
        <f>K35&amp;IF(G35&lt;0," 不可為負數","")</f>
      </c>
      <c r="B35" s="19">
        <v>11511</v>
      </c>
      <c r="C35" s="11"/>
      <c r="D35" s="11"/>
      <c r="E35" s="11" t="s">
        <v>6</v>
      </c>
      <c r="F35" s="11"/>
      <c r="G35" s="37"/>
      <c r="I35" s="41">
        <f t="shared" si="0"/>
        <v>0</v>
      </c>
      <c r="K35" s="10">
        <f t="shared" si="1"/>
      </c>
    </row>
    <row r="36" spans="1:11" ht="30" customHeight="1">
      <c r="A36" s="42">
        <f>IF(OR(OR(G37+G38+G39+G40+G41+G42&lt;&gt;G36,G36&lt;&gt;G37+G38+G39+G40+G41+G42),OR(G43+G44+G45+G46&lt;&gt;G36,G36&lt;&gt;G43+G44+G45+G46)),"加總錯誤","")&amp;IF(G36&lt;0," 不可為負數","")&amp;IF(K36&lt;&gt;"",","&amp;K36,"")</f>
      </c>
      <c r="B36" s="19">
        <v>12000</v>
      </c>
      <c r="C36" s="11"/>
      <c r="D36" s="11" t="s">
        <v>79</v>
      </c>
      <c r="E36" s="14"/>
      <c r="F36" s="11"/>
      <c r="G36" s="37"/>
      <c r="I36" s="41">
        <f t="shared" si="0"/>
        <v>0</v>
      </c>
      <c r="K36" s="10">
        <f t="shared" si="1"/>
      </c>
    </row>
    <row r="37" spans="1:11" ht="18" customHeight="1">
      <c r="A37" s="55">
        <f aca="true" t="shared" si="2" ref="A37:A42">K37</f>
      </c>
      <c r="B37" s="19">
        <v>120001</v>
      </c>
      <c r="C37" s="11"/>
      <c r="D37" s="11"/>
      <c r="E37" s="11"/>
      <c r="F37" s="11" t="s">
        <v>0</v>
      </c>
      <c r="G37" s="37"/>
      <c r="I37" s="41">
        <f t="shared" si="0"/>
        <v>0</v>
      </c>
      <c r="K37" s="10">
        <f t="shared" si="1"/>
      </c>
    </row>
    <row r="38" spans="1:11" ht="18" customHeight="1">
      <c r="A38" s="55">
        <f t="shared" si="2"/>
      </c>
      <c r="B38" s="19">
        <v>120002</v>
      </c>
      <c r="C38" s="11"/>
      <c r="D38" s="11"/>
      <c r="E38" s="11"/>
      <c r="F38" s="11" t="s">
        <v>1</v>
      </c>
      <c r="G38" s="37"/>
      <c r="I38" s="41">
        <f t="shared" si="0"/>
        <v>0</v>
      </c>
      <c r="K38" s="10">
        <f t="shared" si="1"/>
      </c>
    </row>
    <row r="39" spans="1:11" ht="18" customHeight="1">
      <c r="A39" s="55">
        <f t="shared" si="2"/>
      </c>
      <c r="B39" s="19">
        <v>120003</v>
      </c>
      <c r="C39" s="11"/>
      <c r="D39" s="11"/>
      <c r="E39" s="11"/>
      <c r="F39" s="11" t="s">
        <v>69</v>
      </c>
      <c r="G39" s="37"/>
      <c r="I39" s="41">
        <f t="shared" si="0"/>
        <v>0</v>
      </c>
      <c r="K39" s="10">
        <f t="shared" si="1"/>
      </c>
    </row>
    <row r="40" spans="1:11" ht="18" customHeight="1">
      <c r="A40" s="55">
        <f t="shared" si="2"/>
      </c>
      <c r="B40" s="19">
        <v>120004</v>
      </c>
      <c r="C40" s="11"/>
      <c r="D40" s="11"/>
      <c r="E40" s="11"/>
      <c r="F40" s="11" t="s">
        <v>70</v>
      </c>
      <c r="G40" s="37"/>
      <c r="I40" s="41">
        <f t="shared" si="0"/>
        <v>0</v>
      </c>
      <c r="K40" s="10">
        <f t="shared" si="1"/>
      </c>
    </row>
    <row r="41" spans="1:11" ht="18" customHeight="1">
      <c r="A41" s="55">
        <f t="shared" si="2"/>
      </c>
      <c r="B41" s="19">
        <v>120005</v>
      </c>
      <c r="C41" s="11"/>
      <c r="D41" s="11"/>
      <c r="E41" s="11"/>
      <c r="F41" s="11" t="s">
        <v>71</v>
      </c>
      <c r="G41" s="37"/>
      <c r="I41" s="41">
        <f t="shared" si="0"/>
        <v>0</v>
      </c>
      <c r="K41" s="10">
        <f t="shared" si="1"/>
      </c>
    </row>
    <row r="42" spans="1:11" ht="18" customHeight="1">
      <c r="A42" s="55">
        <f t="shared" si="2"/>
      </c>
      <c r="B42" s="19">
        <v>120006</v>
      </c>
      <c r="C42" s="11"/>
      <c r="D42" s="11"/>
      <c r="E42" s="11"/>
      <c r="F42" s="11" t="s">
        <v>72</v>
      </c>
      <c r="G42" s="37"/>
      <c r="I42" s="41">
        <f t="shared" si="0"/>
        <v>0</v>
      </c>
      <c r="K42" s="10">
        <f t="shared" si="1"/>
      </c>
    </row>
    <row r="43" spans="1:11" ht="18" customHeight="1">
      <c r="A43" s="55">
        <f>K43&amp;IF(G43&lt;0," 不可為負數","")</f>
      </c>
      <c r="B43" s="19">
        <v>12001</v>
      </c>
      <c r="C43" s="15"/>
      <c r="D43" s="15"/>
      <c r="E43" s="11" t="s">
        <v>80</v>
      </c>
      <c r="F43" s="11"/>
      <c r="G43" s="37"/>
      <c r="I43" s="41">
        <f t="shared" si="0"/>
        <v>0</v>
      </c>
      <c r="K43" s="10">
        <f t="shared" si="1"/>
      </c>
    </row>
    <row r="44" spans="1:11" ht="30" customHeight="1">
      <c r="A44" s="43">
        <f>K44</f>
      </c>
      <c r="B44" s="19">
        <v>12003</v>
      </c>
      <c r="C44" s="15"/>
      <c r="D44" s="15"/>
      <c r="E44" s="11" t="s">
        <v>7</v>
      </c>
      <c r="F44" s="11"/>
      <c r="G44" s="37"/>
      <c r="I44" s="41">
        <f t="shared" si="0"/>
        <v>0</v>
      </c>
      <c r="K44" s="10">
        <f t="shared" si="1"/>
      </c>
    </row>
    <row r="45" spans="1:11" ht="30" customHeight="1">
      <c r="A45" s="43">
        <f>K45&amp;IF(G45&lt;0," 不可為負數","")</f>
      </c>
      <c r="B45" s="19">
        <v>12097</v>
      </c>
      <c r="C45" s="15"/>
      <c r="D45" s="15"/>
      <c r="E45" s="11" t="s">
        <v>81</v>
      </c>
      <c r="F45" s="11"/>
      <c r="G45" s="37"/>
      <c r="I45" s="41">
        <f t="shared" si="0"/>
        <v>0</v>
      </c>
      <c r="K45" s="10">
        <f t="shared" si="1"/>
      </c>
    </row>
    <row r="46" spans="1:11" ht="30" customHeight="1">
      <c r="A46" s="43">
        <f>K46</f>
      </c>
      <c r="B46" s="19">
        <v>12099</v>
      </c>
      <c r="C46" s="15"/>
      <c r="D46" s="15"/>
      <c r="E46" s="11" t="s">
        <v>82</v>
      </c>
      <c r="F46" s="11"/>
      <c r="G46" s="37"/>
      <c r="I46" s="41">
        <f t="shared" si="0"/>
        <v>0</v>
      </c>
      <c r="K46" s="10">
        <f t="shared" si="1"/>
      </c>
    </row>
    <row r="47" spans="1:11" ht="30" customHeight="1">
      <c r="A47" s="43">
        <f>IF(G48+G49+G50+G51+G52+G53&lt;&gt;G47,"加總錯誤","")&amp;IF(G47&lt;0," 不可為負數","")&amp;IF(K47&lt;&gt;"",","&amp;K47,"")</f>
      </c>
      <c r="B47" s="19">
        <v>12300</v>
      </c>
      <c r="C47" s="11"/>
      <c r="D47" s="16" t="s">
        <v>83</v>
      </c>
      <c r="E47" s="16"/>
      <c r="F47" s="17"/>
      <c r="G47" s="37"/>
      <c r="I47" s="41">
        <f t="shared" si="0"/>
        <v>0</v>
      </c>
      <c r="K47" s="10">
        <f t="shared" si="1"/>
      </c>
    </row>
    <row r="48" spans="1:11" ht="18" customHeight="1">
      <c r="A48" s="55">
        <f aca="true" t="shared" si="3" ref="A48:A53">K48&amp;IF(G48&lt;0," 不可為負數","")</f>
      </c>
      <c r="B48" s="19">
        <v>123001</v>
      </c>
      <c r="C48" s="11"/>
      <c r="D48" s="11"/>
      <c r="E48" s="11"/>
      <c r="F48" s="11" t="s">
        <v>0</v>
      </c>
      <c r="G48" s="37"/>
      <c r="I48" s="41">
        <f t="shared" si="0"/>
        <v>0</v>
      </c>
      <c r="K48" s="10">
        <f t="shared" si="1"/>
      </c>
    </row>
    <row r="49" spans="1:11" ht="18" customHeight="1">
      <c r="A49" s="55">
        <f t="shared" si="3"/>
      </c>
      <c r="B49" s="19">
        <v>123002</v>
      </c>
      <c r="C49" s="11"/>
      <c r="D49" s="11"/>
      <c r="E49" s="11"/>
      <c r="F49" s="11" t="s">
        <v>1</v>
      </c>
      <c r="G49" s="37"/>
      <c r="I49" s="41">
        <f t="shared" si="0"/>
        <v>0</v>
      </c>
      <c r="K49" s="10">
        <f t="shared" si="1"/>
      </c>
    </row>
    <row r="50" spans="1:11" ht="18" customHeight="1">
      <c r="A50" s="55">
        <f t="shared" si="3"/>
      </c>
      <c r="B50" s="19">
        <v>123003</v>
      </c>
      <c r="C50" s="11"/>
      <c r="D50" s="11"/>
      <c r="E50" s="11"/>
      <c r="F50" s="11" t="s">
        <v>69</v>
      </c>
      <c r="G50" s="37"/>
      <c r="I50" s="41">
        <f t="shared" si="0"/>
        <v>0</v>
      </c>
      <c r="K50" s="10">
        <f t="shared" si="1"/>
      </c>
    </row>
    <row r="51" spans="1:11" ht="18" customHeight="1">
      <c r="A51" s="55">
        <f t="shared" si="3"/>
      </c>
      <c r="B51" s="19">
        <v>123004</v>
      </c>
      <c r="C51" s="11"/>
      <c r="D51" s="11"/>
      <c r="E51" s="11"/>
      <c r="F51" s="11" t="s">
        <v>70</v>
      </c>
      <c r="G51" s="37"/>
      <c r="I51" s="41">
        <f t="shared" si="0"/>
        <v>0</v>
      </c>
      <c r="K51" s="10">
        <f t="shared" si="1"/>
      </c>
    </row>
    <row r="52" spans="1:11" ht="18" customHeight="1">
      <c r="A52" s="55">
        <f t="shared" si="3"/>
      </c>
      <c r="B52" s="19">
        <v>123005</v>
      </c>
      <c r="C52" s="11"/>
      <c r="D52" s="11"/>
      <c r="E52" s="11"/>
      <c r="F52" s="11" t="s">
        <v>71</v>
      </c>
      <c r="G52" s="37"/>
      <c r="I52" s="41">
        <f t="shared" si="0"/>
        <v>0</v>
      </c>
      <c r="K52" s="10">
        <f t="shared" si="1"/>
      </c>
    </row>
    <row r="53" spans="1:11" ht="18" customHeight="1">
      <c r="A53" s="55">
        <f t="shared" si="3"/>
      </c>
      <c r="B53" s="19">
        <v>123006</v>
      </c>
      <c r="C53" s="11"/>
      <c r="D53" s="11"/>
      <c r="E53" s="11"/>
      <c r="F53" s="11" t="s">
        <v>72</v>
      </c>
      <c r="G53" s="37"/>
      <c r="I53" s="41">
        <f t="shared" si="0"/>
        <v>0</v>
      </c>
      <c r="K53" s="10">
        <f t="shared" si="1"/>
      </c>
    </row>
    <row r="54" spans="1:11" ht="18" customHeight="1">
      <c r="A54" s="54">
        <f>IF(G55+G56+G57+G58+G59+G60&lt;&gt;G54,"加總錯誤","")&amp;IF(G54&lt;0," 不可為負數","")&amp;IF(K54&lt;&gt;"",","&amp;K54,"")</f>
      </c>
      <c r="B54" s="19">
        <v>12500</v>
      </c>
      <c r="C54" s="11"/>
      <c r="D54" s="11" t="s">
        <v>84</v>
      </c>
      <c r="E54" s="11"/>
      <c r="F54" s="11"/>
      <c r="G54" s="37"/>
      <c r="I54" s="41">
        <f t="shared" si="0"/>
        <v>0</v>
      </c>
      <c r="K54" s="10">
        <f t="shared" si="1"/>
      </c>
    </row>
    <row r="55" spans="1:11" ht="18" customHeight="1">
      <c r="A55" s="55">
        <f aca="true" t="shared" si="4" ref="A55:A60">K55&amp;IF(G55&lt;0," 不可為負數","")</f>
      </c>
      <c r="B55" s="19">
        <v>125001</v>
      </c>
      <c r="C55" s="11"/>
      <c r="D55" s="11"/>
      <c r="E55" s="11"/>
      <c r="F55" s="11" t="s">
        <v>0</v>
      </c>
      <c r="G55" s="37"/>
      <c r="I55" s="41">
        <f t="shared" si="0"/>
        <v>0</v>
      </c>
      <c r="K55" s="10">
        <f t="shared" si="1"/>
      </c>
    </row>
    <row r="56" spans="1:11" ht="18" customHeight="1">
      <c r="A56" s="55">
        <f t="shared" si="4"/>
      </c>
      <c r="B56" s="19">
        <v>125002</v>
      </c>
      <c r="C56" s="11"/>
      <c r="D56" s="11"/>
      <c r="E56" s="11"/>
      <c r="F56" s="11" t="s">
        <v>1</v>
      </c>
      <c r="G56" s="37"/>
      <c r="I56" s="41">
        <f t="shared" si="0"/>
        <v>0</v>
      </c>
      <c r="K56" s="10">
        <f t="shared" si="1"/>
      </c>
    </row>
    <row r="57" spans="1:11" ht="18" customHeight="1">
      <c r="A57" s="55">
        <f t="shared" si="4"/>
      </c>
      <c r="B57" s="19">
        <v>125003</v>
      </c>
      <c r="C57" s="11"/>
      <c r="D57" s="11"/>
      <c r="E57" s="11"/>
      <c r="F57" s="11" t="s">
        <v>69</v>
      </c>
      <c r="G57" s="37"/>
      <c r="I57" s="41">
        <f t="shared" si="0"/>
        <v>0</v>
      </c>
      <c r="K57" s="10">
        <f t="shared" si="1"/>
      </c>
    </row>
    <row r="58" spans="1:11" ht="18" customHeight="1">
      <c r="A58" s="55">
        <f t="shared" si="4"/>
      </c>
      <c r="B58" s="19">
        <v>125004</v>
      </c>
      <c r="C58" s="11"/>
      <c r="D58" s="11"/>
      <c r="E58" s="11"/>
      <c r="F58" s="11" t="s">
        <v>70</v>
      </c>
      <c r="G58" s="37"/>
      <c r="I58" s="41">
        <f t="shared" si="0"/>
        <v>0</v>
      </c>
      <c r="K58" s="10">
        <f t="shared" si="1"/>
      </c>
    </row>
    <row r="59" spans="1:11" ht="18" customHeight="1">
      <c r="A59" s="55">
        <f t="shared" si="4"/>
      </c>
      <c r="B59" s="19">
        <v>125005</v>
      </c>
      <c r="C59" s="11"/>
      <c r="D59" s="11"/>
      <c r="E59" s="11"/>
      <c r="F59" s="11" t="s">
        <v>71</v>
      </c>
      <c r="G59" s="37"/>
      <c r="I59" s="41">
        <f t="shared" si="0"/>
        <v>0</v>
      </c>
      <c r="K59" s="10">
        <f t="shared" si="1"/>
      </c>
    </row>
    <row r="60" spans="1:11" ht="18" customHeight="1">
      <c r="A60" s="55">
        <f t="shared" si="4"/>
      </c>
      <c r="B60" s="19">
        <v>125006</v>
      </c>
      <c r="C60" s="11"/>
      <c r="D60" s="11"/>
      <c r="E60" s="11"/>
      <c r="F60" s="11" t="s">
        <v>72</v>
      </c>
      <c r="G60" s="37"/>
      <c r="I60" s="41">
        <f t="shared" si="0"/>
        <v>0</v>
      </c>
      <c r="K60" s="10">
        <f t="shared" si="1"/>
      </c>
    </row>
    <row r="61" spans="1:11" ht="18" customHeight="1">
      <c r="A61" s="54">
        <f>IF(OR(G62+G63+G64+G65+G66+G67&lt;&gt;G61,G61&lt;&gt;G68-G69+G70-G71+G72-G75+G76-G77+G78-G79+G80+G81-G82),"加總錯誤","")&amp;IF(G61&lt;0," 不可為負數","")&amp;IF(K61&lt;&gt;"",","&amp;K61,"")</f>
      </c>
      <c r="B61" s="19">
        <v>13000</v>
      </c>
      <c r="C61" s="11"/>
      <c r="D61" s="11" t="s">
        <v>85</v>
      </c>
      <c r="E61" s="11"/>
      <c r="F61" s="11"/>
      <c r="G61" s="37"/>
      <c r="I61" s="41">
        <f t="shared" si="0"/>
        <v>0</v>
      </c>
      <c r="K61" s="10">
        <f t="shared" si="1"/>
      </c>
    </row>
    <row r="62" spans="1:11" ht="18" customHeight="1">
      <c r="A62" s="55">
        <f aca="true" t="shared" si="5" ref="A62:A71">K62&amp;IF(G62&lt;0," 不可為負數","")</f>
      </c>
      <c r="B62" s="19">
        <v>130001</v>
      </c>
      <c r="C62" s="11"/>
      <c r="D62" s="11"/>
      <c r="E62" s="11"/>
      <c r="F62" s="11" t="s">
        <v>0</v>
      </c>
      <c r="G62" s="37"/>
      <c r="I62" s="41">
        <f t="shared" si="0"/>
        <v>0</v>
      </c>
      <c r="K62" s="10">
        <f t="shared" si="1"/>
      </c>
    </row>
    <row r="63" spans="1:11" ht="18" customHeight="1">
      <c r="A63" s="55">
        <f t="shared" si="5"/>
      </c>
      <c r="B63" s="19">
        <v>130002</v>
      </c>
      <c r="C63" s="11"/>
      <c r="D63" s="11"/>
      <c r="E63" s="11"/>
      <c r="F63" s="11" t="s">
        <v>1</v>
      </c>
      <c r="G63" s="37"/>
      <c r="I63" s="41">
        <f t="shared" si="0"/>
        <v>0</v>
      </c>
      <c r="K63" s="10">
        <f t="shared" si="1"/>
      </c>
    </row>
    <row r="64" spans="1:11" ht="18" customHeight="1">
      <c r="A64" s="55">
        <f t="shared" si="5"/>
      </c>
      <c r="B64" s="19">
        <v>130003</v>
      </c>
      <c r="C64" s="11"/>
      <c r="D64" s="11"/>
      <c r="E64" s="11"/>
      <c r="F64" s="11" t="s">
        <v>69</v>
      </c>
      <c r="G64" s="37"/>
      <c r="I64" s="41">
        <f t="shared" si="0"/>
        <v>0</v>
      </c>
      <c r="K64" s="10">
        <f t="shared" si="1"/>
      </c>
    </row>
    <row r="65" spans="1:11" ht="18" customHeight="1">
      <c r="A65" s="55">
        <f t="shared" si="5"/>
      </c>
      <c r="B65" s="19">
        <v>130004</v>
      </c>
      <c r="C65" s="11"/>
      <c r="D65" s="11"/>
      <c r="E65" s="11"/>
      <c r="F65" s="11" t="s">
        <v>70</v>
      </c>
      <c r="G65" s="37"/>
      <c r="I65" s="41">
        <f t="shared" si="0"/>
        <v>0</v>
      </c>
      <c r="K65" s="10">
        <f t="shared" si="1"/>
      </c>
    </row>
    <row r="66" spans="1:11" ht="18" customHeight="1">
      <c r="A66" s="55">
        <f t="shared" si="5"/>
      </c>
      <c r="B66" s="19">
        <v>130005</v>
      </c>
      <c r="C66" s="11"/>
      <c r="D66" s="11"/>
      <c r="E66" s="11"/>
      <c r="F66" s="11" t="s">
        <v>71</v>
      </c>
      <c r="G66" s="37"/>
      <c r="I66" s="41">
        <f t="shared" si="0"/>
        <v>0</v>
      </c>
      <c r="K66" s="10">
        <f t="shared" si="1"/>
      </c>
    </row>
    <row r="67" spans="1:11" ht="18" customHeight="1">
      <c r="A67" s="55">
        <f t="shared" si="5"/>
      </c>
      <c r="B67" s="19">
        <v>130006</v>
      </c>
      <c r="C67" s="11"/>
      <c r="D67" s="11"/>
      <c r="E67" s="11"/>
      <c r="F67" s="11" t="s">
        <v>72</v>
      </c>
      <c r="G67" s="37"/>
      <c r="I67" s="41">
        <f t="shared" si="0"/>
        <v>0</v>
      </c>
      <c r="K67" s="10">
        <f t="shared" si="1"/>
      </c>
    </row>
    <row r="68" spans="1:11" ht="18" customHeight="1">
      <c r="A68" s="55">
        <f t="shared" si="5"/>
      </c>
      <c r="B68" s="19">
        <v>13007</v>
      </c>
      <c r="C68" s="11"/>
      <c r="D68" s="11"/>
      <c r="E68" s="11" t="s">
        <v>8</v>
      </c>
      <c r="F68" s="11"/>
      <c r="G68" s="37"/>
      <c r="I68" s="41">
        <f t="shared" si="0"/>
        <v>0</v>
      </c>
      <c r="K68" s="10">
        <f t="shared" si="1"/>
      </c>
    </row>
    <row r="69" spans="1:11" ht="18" customHeight="1">
      <c r="A69" s="55">
        <f t="shared" si="5"/>
      </c>
      <c r="B69" s="19">
        <v>13008</v>
      </c>
      <c r="C69" s="15"/>
      <c r="D69" s="15"/>
      <c r="E69" s="11" t="s">
        <v>9</v>
      </c>
      <c r="F69" s="11"/>
      <c r="G69" s="37"/>
      <c r="I69" s="41">
        <f t="shared" si="0"/>
        <v>0</v>
      </c>
      <c r="K69" s="10">
        <f t="shared" si="1"/>
      </c>
    </row>
    <row r="70" spans="1:11" ht="18" customHeight="1">
      <c r="A70" s="55">
        <f t="shared" si="5"/>
      </c>
      <c r="B70" s="19">
        <v>13013</v>
      </c>
      <c r="C70" s="11"/>
      <c r="D70" s="11"/>
      <c r="E70" s="11" t="s">
        <v>10</v>
      </c>
      <c r="F70" s="11"/>
      <c r="G70" s="37"/>
      <c r="I70" s="41">
        <f t="shared" si="0"/>
        <v>0</v>
      </c>
      <c r="K70" s="10">
        <f t="shared" si="1"/>
      </c>
    </row>
    <row r="71" spans="1:11" ht="18" customHeight="1">
      <c r="A71" s="55">
        <f t="shared" si="5"/>
      </c>
      <c r="B71" s="19">
        <v>13014</v>
      </c>
      <c r="C71" s="11"/>
      <c r="D71" s="11"/>
      <c r="E71" s="11" t="s">
        <v>11</v>
      </c>
      <c r="F71" s="11"/>
      <c r="G71" s="37"/>
      <c r="I71" s="41">
        <f t="shared" si="0"/>
        <v>0</v>
      </c>
      <c r="K71" s="10">
        <f t="shared" si="1"/>
      </c>
    </row>
    <row r="72" spans="1:11" ht="18" customHeight="1">
      <c r="A72" s="54">
        <f>IF(G73+G74&lt;&gt;G72,"加總錯誤","")&amp;IF(G72&lt;0," 不可為負數","")&amp;IF(K72&lt;&gt;"",","&amp;K72,"")</f>
      </c>
      <c r="B72" s="19">
        <v>13015</v>
      </c>
      <c r="C72" s="11"/>
      <c r="D72" s="11"/>
      <c r="E72" s="11" t="s">
        <v>12</v>
      </c>
      <c r="F72" s="11"/>
      <c r="G72" s="37"/>
      <c r="I72" s="41">
        <f t="shared" si="0"/>
        <v>0</v>
      </c>
      <c r="K72" s="10">
        <f t="shared" si="1"/>
      </c>
    </row>
    <row r="73" spans="1:11" ht="18" customHeight="1">
      <c r="A73" s="55">
        <f aca="true" t="shared" si="6" ref="A73:A82">K73&amp;IF(G73&lt;0," 不可為負數","")</f>
      </c>
      <c r="B73" s="19">
        <v>130151</v>
      </c>
      <c r="C73" s="11"/>
      <c r="D73" s="11"/>
      <c r="E73" s="11"/>
      <c r="F73" s="11" t="s">
        <v>86</v>
      </c>
      <c r="G73" s="37"/>
      <c r="I73" s="41">
        <f aca="true" t="shared" si="7" ref="I73:I136">INT(G73)</f>
        <v>0</v>
      </c>
      <c r="K73" s="10">
        <f aca="true" t="shared" si="8" ref="K73:K136">IF(ISERROR(SUM(I73)),"請輸入整數",IF(SUM(G73)=SUM(I73),"","請輸入整數"))</f>
      </c>
    </row>
    <row r="74" spans="1:11" ht="18" customHeight="1">
      <c r="A74" s="55">
        <f t="shared" si="6"/>
      </c>
      <c r="B74" s="19">
        <v>130152</v>
      </c>
      <c r="C74" s="11"/>
      <c r="D74" s="11"/>
      <c r="E74" s="11"/>
      <c r="F74" s="11" t="s">
        <v>87</v>
      </c>
      <c r="G74" s="37"/>
      <c r="I74" s="41">
        <f t="shared" si="7"/>
        <v>0</v>
      </c>
      <c r="K74" s="10">
        <f t="shared" si="8"/>
      </c>
    </row>
    <row r="75" spans="1:11" ht="18" customHeight="1">
      <c r="A75" s="55">
        <f t="shared" si="6"/>
      </c>
      <c r="B75" s="19">
        <v>13016</v>
      </c>
      <c r="C75" s="11"/>
      <c r="D75" s="11"/>
      <c r="E75" s="11" t="s">
        <v>13</v>
      </c>
      <c r="F75" s="11"/>
      <c r="G75" s="37"/>
      <c r="I75" s="41">
        <f t="shared" si="7"/>
        <v>0</v>
      </c>
      <c r="K75" s="10">
        <f t="shared" si="8"/>
      </c>
    </row>
    <row r="76" spans="1:11" ht="18" customHeight="1">
      <c r="A76" s="55">
        <f t="shared" si="6"/>
      </c>
      <c r="B76" s="19">
        <v>13023</v>
      </c>
      <c r="C76" s="11"/>
      <c r="D76" s="11"/>
      <c r="E76" s="18" t="s">
        <v>88</v>
      </c>
      <c r="F76" s="18"/>
      <c r="G76" s="37"/>
      <c r="I76" s="41">
        <f t="shared" si="7"/>
        <v>0</v>
      </c>
      <c r="K76" s="10">
        <f t="shared" si="8"/>
      </c>
    </row>
    <row r="77" spans="1:11" ht="18" customHeight="1">
      <c r="A77" s="55">
        <f t="shared" si="6"/>
      </c>
      <c r="B77" s="19">
        <v>13024</v>
      </c>
      <c r="C77" s="11"/>
      <c r="D77" s="11"/>
      <c r="E77" s="18" t="s">
        <v>14</v>
      </c>
      <c r="F77" s="18"/>
      <c r="G77" s="37"/>
      <c r="I77" s="41">
        <f t="shared" si="7"/>
        <v>0</v>
      </c>
      <c r="K77" s="10">
        <f t="shared" si="8"/>
      </c>
    </row>
    <row r="78" spans="1:11" ht="18" customHeight="1">
      <c r="A78" s="55">
        <f t="shared" si="6"/>
      </c>
      <c r="B78" s="19">
        <v>13025</v>
      </c>
      <c r="C78" s="11"/>
      <c r="D78" s="11"/>
      <c r="E78" s="11" t="s">
        <v>89</v>
      </c>
      <c r="F78" s="11"/>
      <c r="G78" s="37"/>
      <c r="I78" s="41">
        <f t="shared" si="7"/>
        <v>0</v>
      </c>
      <c r="K78" s="10">
        <f t="shared" si="8"/>
      </c>
    </row>
    <row r="79" spans="1:11" ht="18" customHeight="1">
      <c r="A79" s="55">
        <f t="shared" si="6"/>
      </c>
      <c r="B79" s="19">
        <v>13026</v>
      </c>
      <c r="C79" s="15"/>
      <c r="D79" s="15"/>
      <c r="E79" s="11" t="s">
        <v>90</v>
      </c>
      <c r="F79" s="11"/>
      <c r="G79" s="37"/>
      <c r="I79" s="41">
        <f t="shared" si="7"/>
        <v>0</v>
      </c>
      <c r="K79" s="10">
        <f t="shared" si="8"/>
      </c>
    </row>
    <row r="80" spans="1:11" ht="18" customHeight="1">
      <c r="A80" s="55">
        <f t="shared" si="6"/>
      </c>
      <c r="B80" s="19">
        <v>13041</v>
      </c>
      <c r="C80" s="11"/>
      <c r="D80" s="11"/>
      <c r="E80" s="11" t="s">
        <v>91</v>
      </c>
      <c r="F80" s="11"/>
      <c r="G80" s="37"/>
      <c r="I80" s="41">
        <f t="shared" si="7"/>
        <v>0</v>
      </c>
      <c r="K80" s="10">
        <f t="shared" si="8"/>
      </c>
    </row>
    <row r="81" spans="1:11" ht="18" customHeight="1">
      <c r="A81" s="55">
        <f t="shared" si="6"/>
      </c>
      <c r="B81" s="19">
        <v>13097</v>
      </c>
      <c r="C81" s="11"/>
      <c r="D81" s="11"/>
      <c r="E81" s="11" t="s">
        <v>15</v>
      </c>
      <c r="F81" s="11"/>
      <c r="G81" s="37"/>
      <c r="I81" s="41">
        <f t="shared" si="7"/>
        <v>0</v>
      </c>
      <c r="K81" s="10">
        <f t="shared" si="8"/>
      </c>
    </row>
    <row r="82" spans="1:11" ht="18" customHeight="1">
      <c r="A82" s="55">
        <f t="shared" si="6"/>
      </c>
      <c r="B82" s="19">
        <v>13098</v>
      </c>
      <c r="C82" s="15"/>
      <c r="D82" s="15"/>
      <c r="E82" s="19" t="s">
        <v>92</v>
      </c>
      <c r="F82" s="11"/>
      <c r="G82" s="37"/>
      <c r="I82" s="41">
        <f t="shared" si="7"/>
        <v>0</v>
      </c>
      <c r="K82" s="10">
        <f t="shared" si="8"/>
      </c>
    </row>
    <row r="83" spans="1:11" ht="18" customHeight="1">
      <c r="A83" s="54">
        <f>IF(OR(G84+G85+G86+G87+G88+G89&lt;&gt;G83,G83&lt;&gt;G90+G91+G92+G93+G94+G95+G96+G97+G98+G99+G100-G101+G102+G103+G104),"加總錯誤","")&amp;IF(G83&lt;0," 不可為負數","")&amp;IF(K83&lt;&gt;"",","&amp;K83,"")</f>
      </c>
      <c r="B83" s="19">
        <v>13500</v>
      </c>
      <c r="C83" s="11"/>
      <c r="D83" s="11" t="s">
        <v>93</v>
      </c>
      <c r="E83" s="11"/>
      <c r="F83" s="11"/>
      <c r="G83" s="37"/>
      <c r="I83" s="41">
        <f t="shared" si="7"/>
        <v>0</v>
      </c>
      <c r="K83" s="10">
        <f t="shared" si="8"/>
      </c>
    </row>
    <row r="84" spans="1:11" ht="18" customHeight="1">
      <c r="A84" s="55">
        <f aca="true" t="shared" si="9" ref="A84:A101">K84&amp;IF(G84&lt;0," 不可為負數","")</f>
      </c>
      <c r="B84" s="19">
        <v>135001</v>
      </c>
      <c r="C84" s="11"/>
      <c r="D84" s="11"/>
      <c r="E84" s="11"/>
      <c r="F84" s="11" t="s">
        <v>0</v>
      </c>
      <c r="G84" s="37"/>
      <c r="I84" s="41">
        <f t="shared" si="7"/>
        <v>0</v>
      </c>
      <c r="K84" s="10">
        <f t="shared" si="8"/>
      </c>
    </row>
    <row r="85" spans="1:11" ht="18" customHeight="1">
      <c r="A85" s="55">
        <f t="shared" si="9"/>
      </c>
      <c r="B85" s="19">
        <v>135002</v>
      </c>
      <c r="C85" s="11"/>
      <c r="D85" s="11"/>
      <c r="E85" s="11"/>
      <c r="F85" s="11" t="s">
        <v>1</v>
      </c>
      <c r="G85" s="37"/>
      <c r="I85" s="41">
        <f t="shared" si="7"/>
        <v>0</v>
      </c>
      <c r="K85" s="10">
        <f t="shared" si="8"/>
      </c>
    </row>
    <row r="86" spans="1:11" ht="18" customHeight="1">
      <c r="A86" s="55">
        <f t="shared" si="9"/>
      </c>
      <c r="B86" s="19">
        <v>135003</v>
      </c>
      <c r="C86" s="11"/>
      <c r="D86" s="11"/>
      <c r="E86" s="11"/>
      <c r="F86" s="11" t="s">
        <v>69</v>
      </c>
      <c r="G86" s="37"/>
      <c r="I86" s="41">
        <f t="shared" si="7"/>
        <v>0</v>
      </c>
      <c r="K86" s="10">
        <f t="shared" si="8"/>
      </c>
    </row>
    <row r="87" spans="1:11" ht="18" customHeight="1">
      <c r="A87" s="55">
        <f t="shared" si="9"/>
      </c>
      <c r="B87" s="19">
        <v>135004</v>
      </c>
      <c r="C87" s="11"/>
      <c r="D87" s="11"/>
      <c r="E87" s="11"/>
      <c r="F87" s="11" t="s">
        <v>70</v>
      </c>
      <c r="G87" s="37"/>
      <c r="I87" s="41">
        <f t="shared" si="7"/>
        <v>0</v>
      </c>
      <c r="K87" s="10">
        <f t="shared" si="8"/>
      </c>
    </row>
    <row r="88" spans="1:11" ht="18" customHeight="1">
      <c r="A88" s="55">
        <f t="shared" si="9"/>
      </c>
      <c r="B88" s="19">
        <v>135005</v>
      </c>
      <c r="C88" s="11"/>
      <c r="D88" s="11"/>
      <c r="E88" s="11"/>
      <c r="F88" s="11" t="s">
        <v>71</v>
      </c>
      <c r="G88" s="37"/>
      <c r="I88" s="41">
        <f t="shared" si="7"/>
        <v>0</v>
      </c>
      <c r="K88" s="10">
        <f t="shared" si="8"/>
      </c>
    </row>
    <row r="89" spans="1:11" ht="18" customHeight="1">
      <c r="A89" s="55">
        <f t="shared" si="9"/>
      </c>
      <c r="B89" s="19">
        <v>135006</v>
      </c>
      <c r="C89" s="11"/>
      <c r="D89" s="11"/>
      <c r="E89" s="11"/>
      <c r="F89" s="11" t="s">
        <v>72</v>
      </c>
      <c r="G89" s="37"/>
      <c r="I89" s="41">
        <f t="shared" si="7"/>
        <v>0</v>
      </c>
      <c r="K89" s="10">
        <f t="shared" si="8"/>
      </c>
    </row>
    <row r="90" spans="1:11" ht="18" customHeight="1">
      <c r="A90" s="55">
        <f t="shared" si="9"/>
      </c>
      <c r="B90" s="19">
        <v>13501</v>
      </c>
      <c r="C90" s="11"/>
      <c r="D90" s="11"/>
      <c r="E90" s="11" t="s">
        <v>16</v>
      </c>
      <c r="F90" s="11"/>
      <c r="G90" s="37"/>
      <c r="I90" s="41">
        <f t="shared" si="7"/>
        <v>0</v>
      </c>
      <c r="K90" s="10">
        <f t="shared" si="8"/>
      </c>
    </row>
    <row r="91" spans="1:11" ht="18" customHeight="1">
      <c r="A91" s="55">
        <f t="shared" si="9"/>
      </c>
      <c r="B91" s="19">
        <v>13503</v>
      </c>
      <c r="C91" s="11"/>
      <c r="D91" s="11"/>
      <c r="E91" s="11" t="s">
        <v>17</v>
      </c>
      <c r="F91" s="11"/>
      <c r="G91" s="37"/>
      <c r="I91" s="41">
        <f t="shared" si="7"/>
        <v>0</v>
      </c>
      <c r="K91" s="10">
        <f t="shared" si="8"/>
      </c>
    </row>
    <row r="92" spans="1:11" ht="18" customHeight="1">
      <c r="A92" s="55">
        <f t="shared" si="9"/>
      </c>
      <c r="B92" s="19">
        <v>13505</v>
      </c>
      <c r="C92" s="11"/>
      <c r="D92" s="11"/>
      <c r="E92" s="11" t="s">
        <v>18</v>
      </c>
      <c r="F92" s="11"/>
      <c r="G92" s="37"/>
      <c r="I92" s="41">
        <f t="shared" si="7"/>
        <v>0</v>
      </c>
      <c r="K92" s="10">
        <f t="shared" si="8"/>
      </c>
    </row>
    <row r="93" spans="1:11" ht="18" customHeight="1">
      <c r="A93" s="55">
        <f t="shared" si="9"/>
      </c>
      <c r="B93" s="19">
        <v>13523</v>
      </c>
      <c r="C93" s="11"/>
      <c r="D93" s="11"/>
      <c r="E93" s="11" t="s">
        <v>94</v>
      </c>
      <c r="F93" s="11"/>
      <c r="G93" s="37"/>
      <c r="I93" s="41">
        <f t="shared" si="7"/>
        <v>0</v>
      </c>
      <c r="K93" s="10">
        <f t="shared" si="8"/>
      </c>
    </row>
    <row r="94" spans="1:11" ht="18" customHeight="1">
      <c r="A94" s="55">
        <f t="shared" si="9"/>
      </c>
      <c r="B94" s="19">
        <v>13525</v>
      </c>
      <c r="C94" s="11"/>
      <c r="D94" s="11"/>
      <c r="E94" s="11" t="s">
        <v>95</v>
      </c>
      <c r="F94" s="11"/>
      <c r="G94" s="37"/>
      <c r="I94" s="41">
        <f t="shared" si="7"/>
        <v>0</v>
      </c>
      <c r="K94" s="10">
        <f t="shared" si="8"/>
      </c>
    </row>
    <row r="95" spans="1:11" ht="18" customHeight="1">
      <c r="A95" s="55">
        <f t="shared" si="9"/>
      </c>
      <c r="B95" s="19">
        <v>13543</v>
      </c>
      <c r="C95" s="11"/>
      <c r="D95" s="11"/>
      <c r="E95" s="11" t="s">
        <v>96</v>
      </c>
      <c r="F95" s="11"/>
      <c r="G95" s="37"/>
      <c r="I95" s="41">
        <f t="shared" si="7"/>
        <v>0</v>
      </c>
      <c r="K95" s="10">
        <f t="shared" si="8"/>
      </c>
    </row>
    <row r="96" spans="1:11" ht="18" customHeight="1">
      <c r="A96" s="55">
        <f t="shared" si="9"/>
      </c>
      <c r="B96" s="19">
        <v>13561</v>
      </c>
      <c r="C96" s="11"/>
      <c r="D96" s="11"/>
      <c r="E96" s="11" t="s">
        <v>97</v>
      </c>
      <c r="F96" s="11"/>
      <c r="G96" s="37"/>
      <c r="I96" s="41">
        <f t="shared" si="7"/>
        <v>0</v>
      </c>
      <c r="K96" s="10">
        <f t="shared" si="8"/>
      </c>
    </row>
    <row r="97" spans="1:11" ht="18" customHeight="1">
      <c r="A97" s="55">
        <f t="shared" si="9"/>
      </c>
      <c r="B97" s="19">
        <v>13563</v>
      </c>
      <c r="C97" s="11"/>
      <c r="D97" s="11"/>
      <c r="E97" s="11" t="s">
        <v>98</v>
      </c>
      <c r="F97" s="11"/>
      <c r="G97" s="37"/>
      <c r="I97" s="41">
        <f t="shared" si="7"/>
        <v>0</v>
      </c>
      <c r="K97" s="10">
        <f t="shared" si="8"/>
      </c>
    </row>
    <row r="98" spans="1:11" ht="18" customHeight="1">
      <c r="A98" s="55">
        <f t="shared" si="9"/>
      </c>
      <c r="B98" s="19">
        <v>13581</v>
      </c>
      <c r="C98" s="11"/>
      <c r="D98" s="11"/>
      <c r="E98" s="11" t="s">
        <v>19</v>
      </c>
      <c r="F98" s="11"/>
      <c r="G98" s="37"/>
      <c r="I98" s="41">
        <f t="shared" si="7"/>
        <v>0</v>
      </c>
      <c r="K98" s="10">
        <f t="shared" si="8"/>
      </c>
    </row>
    <row r="99" spans="1:11" ht="18" customHeight="1">
      <c r="A99" s="55">
        <f t="shared" si="9"/>
      </c>
      <c r="B99" s="19">
        <v>13583</v>
      </c>
      <c r="C99" s="11"/>
      <c r="D99" s="11"/>
      <c r="E99" s="11" t="s">
        <v>20</v>
      </c>
      <c r="F99" s="11"/>
      <c r="G99" s="37"/>
      <c r="I99" s="41">
        <f t="shared" si="7"/>
        <v>0</v>
      </c>
      <c r="K99" s="10">
        <f t="shared" si="8"/>
      </c>
    </row>
    <row r="100" spans="1:11" ht="18" customHeight="1">
      <c r="A100" s="55">
        <f t="shared" si="9"/>
      </c>
      <c r="B100" s="19">
        <v>13585</v>
      </c>
      <c r="C100" s="11"/>
      <c r="D100" s="11"/>
      <c r="E100" s="11" t="s">
        <v>99</v>
      </c>
      <c r="F100" s="11"/>
      <c r="G100" s="37"/>
      <c r="I100" s="41">
        <f t="shared" si="7"/>
        <v>0</v>
      </c>
      <c r="K100" s="10">
        <f t="shared" si="8"/>
      </c>
    </row>
    <row r="101" spans="1:11" ht="18" customHeight="1">
      <c r="A101" s="55">
        <f t="shared" si="9"/>
      </c>
      <c r="B101" s="19">
        <v>13590</v>
      </c>
      <c r="C101" s="11"/>
      <c r="D101" s="11"/>
      <c r="E101" s="11" t="s">
        <v>21</v>
      </c>
      <c r="F101" s="11"/>
      <c r="G101" s="37"/>
      <c r="I101" s="41">
        <f t="shared" si="7"/>
        <v>0</v>
      </c>
      <c r="K101" s="10">
        <f t="shared" si="8"/>
      </c>
    </row>
    <row r="102" spans="1:11" ht="18" customHeight="1">
      <c r="A102" s="55">
        <f>K102</f>
      </c>
      <c r="B102" s="19">
        <v>13594</v>
      </c>
      <c r="C102" s="11"/>
      <c r="D102" s="11"/>
      <c r="E102" s="11" t="s">
        <v>100</v>
      </c>
      <c r="F102" s="11"/>
      <c r="G102" s="37"/>
      <c r="I102" s="41">
        <f t="shared" si="7"/>
        <v>0</v>
      </c>
      <c r="K102" s="10">
        <f t="shared" si="8"/>
      </c>
    </row>
    <row r="103" spans="1:11" ht="18" customHeight="1">
      <c r="A103" s="55">
        <f>K103</f>
      </c>
      <c r="B103" s="19">
        <v>13595</v>
      </c>
      <c r="C103" s="11"/>
      <c r="D103" s="11"/>
      <c r="E103" s="11" t="s">
        <v>101</v>
      </c>
      <c r="F103" s="11"/>
      <c r="G103" s="37"/>
      <c r="I103" s="41">
        <f t="shared" si="7"/>
        <v>0</v>
      </c>
      <c r="K103" s="10">
        <f t="shared" si="8"/>
      </c>
    </row>
    <row r="104" spans="1:11" ht="30" customHeight="1">
      <c r="A104" s="43">
        <f>K104</f>
      </c>
      <c r="B104" s="19">
        <v>13596</v>
      </c>
      <c r="C104" s="11"/>
      <c r="D104" s="11"/>
      <c r="E104" s="11" t="s">
        <v>22</v>
      </c>
      <c r="F104" s="11"/>
      <c r="G104" s="37"/>
      <c r="I104" s="41">
        <f t="shared" si="7"/>
        <v>0</v>
      </c>
      <c r="K104" s="10">
        <f t="shared" si="8"/>
      </c>
    </row>
    <row r="105" spans="1:11" ht="18" customHeight="1">
      <c r="A105" s="54">
        <f>IF(OR(G105&lt;&gt;G106+G107+G108+G109+G110+G111,G105&lt;&gt;G112-G113+G114),"加總錯誤","")&amp;IF(G105&lt;0," 不可為負數","")&amp;IF(K105&lt;&gt;"",","&amp;K105,"")</f>
      </c>
      <c r="B105" s="19">
        <v>14000</v>
      </c>
      <c r="C105" s="11"/>
      <c r="D105" s="11" t="s">
        <v>102</v>
      </c>
      <c r="E105" s="11"/>
      <c r="F105" s="11"/>
      <c r="G105" s="37"/>
      <c r="I105" s="41">
        <f t="shared" si="7"/>
        <v>0</v>
      </c>
      <c r="K105" s="10">
        <f t="shared" si="8"/>
      </c>
    </row>
    <row r="106" spans="1:11" ht="18" customHeight="1">
      <c r="A106" s="55">
        <f aca="true" t="shared" si="10" ref="A106:A113">K106&amp;IF(G106&lt;0," 不可為負數","")</f>
      </c>
      <c r="B106" s="19">
        <v>140001</v>
      </c>
      <c r="C106" s="11"/>
      <c r="D106" s="11"/>
      <c r="E106" s="11"/>
      <c r="F106" s="11" t="s">
        <v>0</v>
      </c>
      <c r="G106" s="37"/>
      <c r="I106" s="41">
        <f t="shared" si="7"/>
        <v>0</v>
      </c>
      <c r="K106" s="10">
        <f t="shared" si="8"/>
      </c>
    </row>
    <row r="107" spans="1:11" ht="18" customHeight="1">
      <c r="A107" s="55">
        <f t="shared" si="10"/>
      </c>
      <c r="B107" s="19">
        <v>140002</v>
      </c>
      <c r="C107" s="11"/>
      <c r="D107" s="11"/>
      <c r="E107" s="11"/>
      <c r="F107" s="11" t="s">
        <v>1</v>
      </c>
      <c r="G107" s="37"/>
      <c r="I107" s="41">
        <f t="shared" si="7"/>
        <v>0</v>
      </c>
      <c r="K107" s="10">
        <f t="shared" si="8"/>
      </c>
    </row>
    <row r="108" spans="1:11" ht="18" customHeight="1">
      <c r="A108" s="55">
        <f t="shared" si="10"/>
      </c>
      <c r="B108" s="19">
        <v>140003</v>
      </c>
      <c r="C108" s="11"/>
      <c r="D108" s="11"/>
      <c r="E108" s="11"/>
      <c r="F108" s="11" t="s">
        <v>69</v>
      </c>
      <c r="G108" s="37"/>
      <c r="I108" s="41">
        <f t="shared" si="7"/>
        <v>0</v>
      </c>
      <c r="K108" s="10">
        <f t="shared" si="8"/>
      </c>
    </row>
    <row r="109" spans="1:11" ht="18" customHeight="1">
      <c r="A109" s="55">
        <f t="shared" si="10"/>
      </c>
      <c r="B109" s="19">
        <v>140004</v>
      </c>
      <c r="C109" s="11"/>
      <c r="D109" s="11"/>
      <c r="E109" s="11"/>
      <c r="F109" s="11" t="s">
        <v>70</v>
      </c>
      <c r="G109" s="37"/>
      <c r="I109" s="41">
        <f t="shared" si="7"/>
        <v>0</v>
      </c>
      <c r="K109" s="10">
        <f t="shared" si="8"/>
      </c>
    </row>
    <row r="110" spans="1:11" ht="18" customHeight="1">
      <c r="A110" s="55">
        <f t="shared" si="10"/>
      </c>
      <c r="B110" s="19">
        <v>140005</v>
      </c>
      <c r="C110" s="11"/>
      <c r="D110" s="11"/>
      <c r="E110" s="11"/>
      <c r="F110" s="11" t="s">
        <v>71</v>
      </c>
      <c r="G110" s="37"/>
      <c r="I110" s="41">
        <f t="shared" si="7"/>
        <v>0</v>
      </c>
      <c r="K110" s="10">
        <f t="shared" si="8"/>
      </c>
    </row>
    <row r="111" spans="1:11" ht="18" customHeight="1">
      <c r="A111" s="55">
        <f t="shared" si="10"/>
      </c>
      <c r="B111" s="19">
        <v>140006</v>
      </c>
      <c r="C111" s="11"/>
      <c r="D111" s="11"/>
      <c r="E111" s="11"/>
      <c r="F111" s="11" t="s">
        <v>72</v>
      </c>
      <c r="G111" s="37"/>
      <c r="I111" s="41">
        <f t="shared" si="7"/>
        <v>0</v>
      </c>
      <c r="K111" s="10">
        <f t="shared" si="8"/>
      </c>
    </row>
    <row r="112" spans="1:11" ht="18" customHeight="1">
      <c r="A112" s="55">
        <f t="shared" si="10"/>
      </c>
      <c r="B112" s="19">
        <v>14001</v>
      </c>
      <c r="C112" s="11"/>
      <c r="D112" s="11"/>
      <c r="E112" s="11" t="s">
        <v>103</v>
      </c>
      <c r="F112" s="11"/>
      <c r="G112" s="37"/>
      <c r="I112" s="41">
        <f t="shared" si="7"/>
        <v>0</v>
      </c>
      <c r="K112" s="10">
        <f t="shared" si="8"/>
      </c>
    </row>
    <row r="113" spans="1:11" ht="18" customHeight="1">
      <c r="A113" s="55">
        <f t="shared" si="10"/>
      </c>
      <c r="B113" s="19">
        <v>14002</v>
      </c>
      <c r="C113" s="11"/>
      <c r="D113" s="11"/>
      <c r="E113" s="11" t="s">
        <v>23</v>
      </c>
      <c r="F113" s="11"/>
      <c r="G113" s="37"/>
      <c r="I113" s="41">
        <f t="shared" si="7"/>
        <v>0</v>
      </c>
      <c r="K113" s="10">
        <f t="shared" si="8"/>
      </c>
    </row>
    <row r="114" spans="1:11" ht="18" customHeight="1">
      <c r="A114" s="55">
        <f>K114</f>
      </c>
      <c r="B114" s="19">
        <v>14003</v>
      </c>
      <c r="C114" s="11"/>
      <c r="D114" s="11"/>
      <c r="E114" s="11" t="s">
        <v>24</v>
      </c>
      <c r="F114" s="11"/>
      <c r="G114" s="37"/>
      <c r="I114" s="41">
        <f t="shared" si="7"/>
        <v>0</v>
      </c>
      <c r="K114" s="10">
        <f t="shared" si="8"/>
      </c>
    </row>
    <row r="115" spans="1:11" ht="30" customHeight="1">
      <c r="A115" s="43">
        <f>K115</f>
      </c>
      <c r="B115" s="19">
        <v>14500</v>
      </c>
      <c r="C115" s="11"/>
      <c r="D115" s="11" t="s">
        <v>104</v>
      </c>
      <c r="E115" s="11"/>
      <c r="F115" s="11"/>
      <c r="G115" s="37"/>
      <c r="I115" s="41">
        <f t="shared" si="7"/>
        <v>0</v>
      </c>
      <c r="K115" s="10">
        <f t="shared" si="8"/>
      </c>
    </row>
    <row r="116" spans="1:11" ht="18" customHeight="1">
      <c r="A116" s="55">
        <f aca="true" t="shared" si="11" ref="A116:A123">K116&amp;IF(G116&lt;0," 不可為負數","")</f>
      </c>
      <c r="B116" s="19">
        <v>145001</v>
      </c>
      <c r="C116" s="11"/>
      <c r="D116" s="11"/>
      <c r="E116" s="11"/>
      <c r="F116" s="11" t="s">
        <v>0</v>
      </c>
      <c r="G116" s="37"/>
      <c r="I116" s="41">
        <f t="shared" si="7"/>
        <v>0</v>
      </c>
      <c r="K116" s="10">
        <f t="shared" si="8"/>
      </c>
    </row>
    <row r="117" spans="1:11" ht="18" customHeight="1">
      <c r="A117" s="55">
        <f t="shared" si="11"/>
      </c>
      <c r="B117" s="19">
        <v>145002</v>
      </c>
      <c r="C117" s="11"/>
      <c r="D117" s="11"/>
      <c r="E117" s="11"/>
      <c r="F117" s="11" t="s">
        <v>1</v>
      </c>
      <c r="G117" s="37"/>
      <c r="I117" s="41">
        <f t="shared" si="7"/>
        <v>0</v>
      </c>
      <c r="K117" s="10">
        <f t="shared" si="8"/>
      </c>
    </row>
    <row r="118" spans="1:11" ht="18" customHeight="1">
      <c r="A118" s="55">
        <f t="shared" si="11"/>
      </c>
      <c r="B118" s="19">
        <v>145003</v>
      </c>
      <c r="C118" s="11"/>
      <c r="D118" s="11"/>
      <c r="E118" s="11"/>
      <c r="F118" s="11" t="s">
        <v>69</v>
      </c>
      <c r="G118" s="37"/>
      <c r="I118" s="41">
        <f t="shared" si="7"/>
        <v>0</v>
      </c>
      <c r="K118" s="10">
        <f t="shared" si="8"/>
      </c>
    </row>
    <row r="119" spans="1:11" ht="18" customHeight="1">
      <c r="A119" s="55">
        <f t="shared" si="11"/>
      </c>
      <c r="B119" s="19">
        <v>145004</v>
      </c>
      <c r="C119" s="11"/>
      <c r="D119" s="11"/>
      <c r="E119" s="11"/>
      <c r="F119" s="11" t="s">
        <v>70</v>
      </c>
      <c r="G119" s="37"/>
      <c r="I119" s="41">
        <f t="shared" si="7"/>
        <v>0</v>
      </c>
      <c r="K119" s="10">
        <f t="shared" si="8"/>
      </c>
    </row>
    <row r="120" spans="1:11" ht="18" customHeight="1">
      <c r="A120" s="55">
        <f t="shared" si="11"/>
      </c>
      <c r="B120" s="19">
        <v>145005</v>
      </c>
      <c r="C120" s="11"/>
      <c r="D120" s="11"/>
      <c r="E120" s="11"/>
      <c r="F120" s="11" t="s">
        <v>71</v>
      </c>
      <c r="G120" s="37"/>
      <c r="I120" s="41">
        <f t="shared" si="7"/>
        <v>0</v>
      </c>
      <c r="K120" s="10">
        <f t="shared" si="8"/>
      </c>
    </row>
    <row r="121" spans="1:11" ht="18" customHeight="1">
      <c r="A121" s="55">
        <f t="shared" si="11"/>
      </c>
      <c r="B121" s="19">
        <v>145006</v>
      </c>
      <c r="C121" s="11"/>
      <c r="D121" s="11"/>
      <c r="E121" s="11"/>
      <c r="F121" s="11" t="s">
        <v>72</v>
      </c>
      <c r="G121" s="37"/>
      <c r="I121" s="41">
        <f t="shared" si="7"/>
        <v>0</v>
      </c>
      <c r="K121" s="10">
        <f t="shared" si="8"/>
      </c>
    </row>
    <row r="122" spans="1:11" ht="18" customHeight="1">
      <c r="A122" s="55">
        <f t="shared" si="11"/>
      </c>
      <c r="B122" s="19">
        <v>14501</v>
      </c>
      <c r="C122" s="11"/>
      <c r="D122" s="11"/>
      <c r="E122" s="11" t="s">
        <v>105</v>
      </c>
      <c r="F122" s="11"/>
      <c r="G122" s="37"/>
      <c r="I122" s="41">
        <f t="shared" si="7"/>
        <v>0</v>
      </c>
      <c r="K122" s="10">
        <f t="shared" si="8"/>
      </c>
    </row>
    <row r="123" spans="1:11" ht="18" customHeight="1">
      <c r="A123" s="55">
        <f t="shared" si="11"/>
      </c>
      <c r="B123" s="19">
        <v>14502</v>
      </c>
      <c r="C123" s="11"/>
      <c r="D123" s="11"/>
      <c r="E123" s="11" t="s">
        <v>25</v>
      </c>
      <c r="F123" s="11"/>
      <c r="G123" s="37"/>
      <c r="I123" s="41">
        <f t="shared" si="7"/>
        <v>0</v>
      </c>
      <c r="K123" s="10">
        <f t="shared" si="8"/>
      </c>
    </row>
    <row r="124" spans="1:11" ht="18" customHeight="1">
      <c r="A124" s="54">
        <f>IF(G124&lt;&gt;G125+G126+G127+G128+G129+G130,"加總錯誤","")&amp;IF(G124&lt;0," 不可為負數","")&amp;IF(K124&lt;&gt;"",","&amp;K124,"")</f>
      </c>
      <c r="B124" s="19">
        <v>15100</v>
      </c>
      <c r="C124" s="11"/>
      <c r="D124" s="11" t="s">
        <v>106</v>
      </c>
      <c r="E124" s="11"/>
      <c r="F124" s="11"/>
      <c r="G124" s="37"/>
      <c r="I124" s="41">
        <f t="shared" si="7"/>
        <v>0</v>
      </c>
      <c r="K124" s="10">
        <f t="shared" si="8"/>
      </c>
    </row>
    <row r="125" spans="1:11" ht="18" customHeight="1">
      <c r="A125" s="55">
        <f aca="true" t="shared" si="12" ref="A125:A130">K125&amp;IF(G125&lt;0," 不可為負數","")</f>
      </c>
      <c r="B125" s="19">
        <v>151001</v>
      </c>
      <c r="C125" s="11"/>
      <c r="D125" s="11"/>
      <c r="E125" s="11"/>
      <c r="F125" s="11" t="s">
        <v>0</v>
      </c>
      <c r="G125" s="37"/>
      <c r="I125" s="41">
        <f t="shared" si="7"/>
        <v>0</v>
      </c>
      <c r="K125" s="10">
        <f t="shared" si="8"/>
      </c>
    </row>
    <row r="126" spans="1:11" ht="18" customHeight="1">
      <c r="A126" s="55">
        <f t="shared" si="12"/>
      </c>
      <c r="B126" s="19">
        <v>151002</v>
      </c>
      <c r="C126" s="11"/>
      <c r="D126" s="11"/>
      <c r="E126" s="11"/>
      <c r="F126" s="11" t="s">
        <v>1</v>
      </c>
      <c r="G126" s="37"/>
      <c r="I126" s="41">
        <f t="shared" si="7"/>
        <v>0</v>
      </c>
      <c r="K126" s="10">
        <f t="shared" si="8"/>
      </c>
    </row>
    <row r="127" spans="1:11" ht="18" customHeight="1">
      <c r="A127" s="55">
        <f t="shared" si="12"/>
      </c>
      <c r="B127" s="19">
        <v>151003</v>
      </c>
      <c r="C127" s="11"/>
      <c r="D127" s="11"/>
      <c r="E127" s="11"/>
      <c r="F127" s="11" t="s">
        <v>69</v>
      </c>
      <c r="G127" s="37"/>
      <c r="I127" s="41">
        <f t="shared" si="7"/>
        <v>0</v>
      </c>
      <c r="K127" s="10">
        <f t="shared" si="8"/>
      </c>
    </row>
    <row r="128" spans="1:11" ht="18" customHeight="1">
      <c r="A128" s="55">
        <f t="shared" si="12"/>
      </c>
      <c r="B128" s="19">
        <v>151004</v>
      </c>
      <c r="C128" s="11"/>
      <c r="D128" s="11"/>
      <c r="E128" s="11"/>
      <c r="F128" s="11" t="s">
        <v>70</v>
      </c>
      <c r="G128" s="37"/>
      <c r="I128" s="41">
        <f t="shared" si="7"/>
        <v>0</v>
      </c>
      <c r="K128" s="10">
        <f t="shared" si="8"/>
      </c>
    </row>
    <row r="129" spans="1:11" ht="18" customHeight="1">
      <c r="A129" s="55">
        <f t="shared" si="12"/>
      </c>
      <c r="B129" s="19">
        <v>151005</v>
      </c>
      <c r="C129" s="11"/>
      <c r="D129" s="11"/>
      <c r="E129" s="11"/>
      <c r="F129" s="11" t="s">
        <v>71</v>
      </c>
      <c r="G129" s="37"/>
      <c r="I129" s="41">
        <f t="shared" si="7"/>
        <v>0</v>
      </c>
      <c r="K129" s="10">
        <f t="shared" si="8"/>
      </c>
    </row>
    <row r="130" spans="1:11" ht="18" customHeight="1">
      <c r="A130" s="55">
        <f t="shared" si="12"/>
      </c>
      <c r="B130" s="19">
        <v>151006</v>
      </c>
      <c r="C130" s="11"/>
      <c r="D130" s="11"/>
      <c r="E130" s="11"/>
      <c r="F130" s="11" t="s">
        <v>72</v>
      </c>
      <c r="G130" s="37"/>
      <c r="I130" s="41">
        <f t="shared" si="7"/>
        <v>0</v>
      </c>
      <c r="K130" s="10">
        <f t="shared" si="8"/>
      </c>
    </row>
    <row r="131" spans="1:11" ht="18" customHeight="1">
      <c r="A131" s="42">
        <f>IF(OR(G132+G133+G134+G135+G136+G137&lt;&gt;G131,G131&lt;&gt;G138-G139+G140+G141+G142-G143+G144-G145+G146-G147+G148-G149),"加總錯誤","")&amp;IF(G131&lt;0," 不可為負數","")&amp;IF(K131&lt;&gt;"",","&amp;K131,"")</f>
      </c>
      <c r="B131" s="19">
        <v>15500</v>
      </c>
      <c r="C131" s="11"/>
      <c r="D131" s="11" t="s">
        <v>107</v>
      </c>
      <c r="E131" s="11"/>
      <c r="F131" s="11"/>
      <c r="G131" s="37"/>
      <c r="I131" s="41">
        <f t="shared" si="7"/>
        <v>0</v>
      </c>
      <c r="K131" s="10">
        <f t="shared" si="8"/>
      </c>
    </row>
    <row r="132" spans="1:11" ht="18" customHeight="1">
      <c r="A132" s="55">
        <f aca="true" t="shared" si="13" ref="A132:A151">K132&amp;IF(G132&lt;0," 不可為負數","")</f>
      </c>
      <c r="B132" s="19">
        <v>155001</v>
      </c>
      <c r="C132" s="11"/>
      <c r="D132" s="11"/>
      <c r="E132" s="11"/>
      <c r="F132" s="11" t="s">
        <v>0</v>
      </c>
      <c r="G132" s="37"/>
      <c r="I132" s="41">
        <f t="shared" si="7"/>
        <v>0</v>
      </c>
      <c r="K132" s="10">
        <f t="shared" si="8"/>
      </c>
    </row>
    <row r="133" spans="1:11" ht="18" customHeight="1">
      <c r="A133" s="55">
        <f t="shared" si="13"/>
      </c>
      <c r="B133" s="19">
        <v>155002</v>
      </c>
      <c r="C133" s="11"/>
      <c r="D133" s="11"/>
      <c r="E133" s="11"/>
      <c r="F133" s="11" t="s">
        <v>1</v>
      </c>
      <c r="G133" s="37"/>
      <c r="I133" s="41">
        <f t="shared" si="7"/>
        <v>0</v>
      </c>
      <c r="K133" s="10">
        <f t="shared" si="8"/>
      </c>
    </row>
    <row r="134" spans="1:11" ht="18" customHeight="1">
      <c r="A134" s="55">
        <f t="shared" si="13"/>
      </c>
      <c r="B134" s="19">
        <v>155003</v>
      </c>
      <c r="C134" s="11"/>
      <c r="D134" s="11"/>
      <c r="E134" s="11"/>
      <c r="F134" s="11" t="s">
        <v>69</v>
      </c>
      <c r="G134" s="37"/>
      <c r="I134" s="41">
        <f t="shared" si="7"/>
        <v>0</v>
      </c>
      <c r="K134" s="10">
        <f t="shared" si="8"/>
      </c>
    </row>
    <row r="135" spans="1:11" ht="18" customHeight="1">
      <c r="A135" s="55">
        <f t="shared" si="13"/>
      </c>
      <c r="B135" s="19">
        <v>155004</v>
      </c>
      <c r="C135" s="11"/>
      <c r="D135" s="11"/>
      <c r="E135" s="11"/>
      <c r="F135" s="11" t="s">
        <v>70</v>
      </c>
      <c r="G135" s="37"/>
      <c r="I135" s="41">
        <f t="shared" si="7"/>
        <v>0</v>
      </c>
      <c r="K135" s="10">
        <f t="shared" si="8"/>
      </c>
    </row>
    <row r="136" spans="1:11" ht="18" customHeight="1">
      <c r="A136" s="55">
        <f t="shared" si="13"/>
      </c>
      <c r="B136" s="19">
        <v>155005</v>
      </c>
      <c r="C136" s="11"/>
      <c r="D136" s="11"/>
      <c r="E136" s="11"/>
      <c r="F136" s="11" t="s">
        <v>71</v>
      </c>
      <c r="G136" s="37"/>
      <c r="I136" s="41">
        <f t="shared" si="7"/>
        <v>0</v>
      </c>
      <c r="K136" s="10">
        <f t="shared" si="8"/>
      </c>
    </row>
    <row r="137" spans="1:11" ht="18" customHeight="1">
      <c r="A137" s="55">
        <f t="shared" si="13"/>
      </c>
      <c r="B137" s="19">
        <v>155006</v>
      </c>
      <c r="C137" s="11"/>
      <c r="D137" s="11"/>
      <c r="E137" s="11"/>
      <c r="F137" s="11" t="s">
        <v>72</v>
      </c>
      <c r="G137" s="37"/>
      <c r="I137" s="41">
        <f aca="true" t="shared" si="14" ref="I137:I202">INT(G137)</f>
        <v>0</v>
      </c>
      <c r="K137" s="10">
        <f aca="true" t="shared" si="15" ref="K137:K202">IF(ISERROR(SUM(I137)),"請輸入整數",IF(SUM(G137)=SUM(I137),"","請輸入整數"))</f>
      </c>
    </row>
    <row r="138" spans="1:11" ht="18" customHeight="1">
      <c r="A138" s="55">
        <f t="shared" si="13"/>
      </c>
      <c r="B138" s="19">
        <v>15513</v>
      </c>
      <c r="C138" s="11"/>
      <c r="D138" s="11"/>
      <c r="E138" s="11" t="s">
        <v>196</v>
      </c>
      <c r="F138" s="11"/>
      <c r="G138" s="37"/>
      <c r="I138" s="41">
        <f t="shared" si="14"/>
        <v>0</v>
      </c>
      <c r="K138" s="10">
        <f t="shared" si="15"/>
      </c>
    </row>
    <row r="139" spans="1:11" ht="30" customHeight="1">
      <c r="A139" s="43">
        <f>K139&amp;IF(G139&lt;0," 不可為負數","")</f>
      </c>
      <c r="B139" s="19">
        <v>15514</v>
      </c>
      <c r="C139" s="11"/>
      <c r="D139" s="11"/>
      <c r="E139" s="11" t="s">
        <v>26</v>
      </c>
      <c r="F139" s="11"/>
      <c r="G139" s="37"/>
      <c r="I139" s="41">
        <f t="shared" si="14"/>
        <v>0</v>
      </c>
      <c r="K139" s="10">
        <f t="shared" si="15"/>
      </c>
    </row>
    <row r="140" spans="1:11" ht="18" customHeight="1">
      <c r="A140" s="55">
        <f t="shared" si="13"/>
      </c>
      <c r="B140" s="19">
        <v>15515</v>
      </c>
      <c r="C140" s="11"/>
      <c r="D140" s="11"/>
      <c r="E140" s="11" t="s">
        <v>27</v>
      </c>
      <c r="F140" s="11"/>
      <c r="G140" s="37"/>
      <c r="I140" s="41">
        <f t="shared" si="14"/>
        <v>0</v>
      </c>
      <c r="K140" s="10">
        <f t="shared" si="15"/>
      </c>
    </row>
    <row r="141" spans="1:11" ht="18" customHeight="1">
      <c r="A141" s="55">
        <f t="shared" si="13"/>
      </c>
      <c r="B141" s="19">
        <v>15531</v>
      </c>
      <c r="C141" s="11"/>
      <c r="D141" s="11"/>
      <c r="E141" s="11" t="s">
        <v>28</v>
      </c>
      <c r="F141" s="11"/>
      <c r="G141" s="37"/>
      <c r="I141" s="41">
        <f t="shared" si="14"/>
        <v>0</v>
      </c>
      <c r="K141" s="10">
        <f t="shared" si="15"/>
      </c>
    </row>
    <row r="142" spans="1:11" ht="18" customHeight="1">
      <c r="A142" s="55">
        <f t="shared" si="13"/>
      </c>
      <c r="B142" s="19">
        <v>15533</v>
      </c>
      <c r="C142" s="11"/>
      <c r="D142" s="11"/>
      <c r="E142" s="11" t="s">
        <v>29</v>
      </c>
      <c r="F142" s="11"/>
      <c r="G142" s="37"/>
      <c r="I142" s="41">
        <f t="shared" si="14"/>
        <v>0</v>
      </c>
      <c r="K142" s="10">
        <f t="shared" si="15"/>
      </c>
    </row>
    <row r="143" spans="1:11" ht="18" customHeight="1">
      <c r="A143" s="55">
        <f t="shared" si="13"/>
      </c>
      <c r="B143" s="19">
        <v>15534</v>
      </c>
      <c r="C143" s="11"/>
      <c r="D143" s="11"/>
      <c r="E143" s="20" t="s">
        <v>108</v>
      </c>
      <c r="F143" s="11"/>
      <c r="G143" s="37"/>
      <c r="I143" s="41">
        <f t="shared" si="14"/>
        <v>0</v>
      </c>
      <c r="K143" s="10">
        <f t="shared" si="15"/>
      </c>
    </row>
    <row r="144" spans="1:11" ht="18" customHeight="1">
      <c r="A144" s="55">
        <f t="shared" si="13"/>
      </c>
      <c r="B144" s="19">
        <v>15541</v>
      </c>
      <c r="C144" s="11"/>
      <c r="D144" s="11"/>
      <c r="E144" s="11" t="s">
        <v>109</v>
      </c>
      <c r="F144" s="11"/>
      <c r="G144" s="37"/>
      <c r="I144" s="41">
        <f t="shared" si="14"/>
        <v>0</v>
      </c>
      <c r="K144" s="10">
        <f t="shared" si="15"/>
      </c>
    </row>
    <row r="145" spans="1:11" ht="18" customHeight="1">
      <c r="A145" s="55">
        <f t="shared" si="13"/>
      </c>
      <c r="B145" s="19">
        <v>15542</v>
      </c>
      <c r="C145" s="11"/>
      <c r="D145" s="11"/>
      <c r="E145" s="11" t="s">
        <v>110</v>
      </c>
      <c r="F145" s="11"/>
      <c r="G145" s="37"/>
      <c r="I145" s="41">
        <f t="shared" si="14"/>
        <v>0</v>
      </c>
      <c r="K145" s="10">
        <f t="shared" si="15"/>
      </c>
    </row>
    <row r="146" spans="1:11" ht="18" customHeight="1">
      <c r="A146" s="55">
        <f t="shared" si="13"/>
      </c>
      <c r="B146" s="46">
        <v>15551</v>
      </c>
      <c r="C146" s="11"/>
      <c r="D146" s="11"/>
      <c r="E146" s="47" t="s">
        <v>111</v>
      </c>
      <c r="F146" s="11"/>
      <c r="G146" s="37"/>
      <c r="I146" s="41">
        <f t="shared" si="14"/>
        <v>0</v>
      </c>
      <c r="K146" s="10">
        <f t="shared" si="15"/>
      </c>
    </row>
    <row r="147" spans="1:11" ht="18" customHeight="1">
      <c r="A147" s="55">
        <f t="shared" si="13"/>
      </c>
      <c r="B147" s="46">
        <v>15552</v>
      </c>
      <c r="C147" s="11"/>
      <c r="D147" s="11"/>
      <c r="E147" s="47" t="s">
        <v>112</v>
      </c>
      <c r="F147" s="11"/>
      <c r="G147" s="37"/>
      <c r="I147" s="41">
        <f t="shared" si="14"/>
        <v>0</v>
      </c>
      <c r="K147" s="10">
        <f t="shared" si="15"/>
      </c>
    </row>
    <row r="148" spans="1:11" ht="18" customHeight="1">
      <c r="A148" s="55">
        <f t="shared" si="13"/>
      </c>
      <c r="B148" s="19">
        <v>15597</v>
      </c>
      <c r="C148" s="11"/>
      <c r="D148" s="11"/>
      <c r="E148" s="11" t="s">
        <v>113</v>
      </c>
      <c r="F148" s="11"/>
      <c r="G148" s="37"/>
      <c r="I148" s="41">
        <f t="shared" si="14"/>
        <v>0</v>
      </c>
      <c r="K148" s="10">
        <f t="shared" si="15"/>
      </c>
    </row>
    <row r="149" spans="1:11" ht="18" customHeight="1">
      <c r="A149" s="55">
        <f t="shared" si="13"/>
      </c>
      <c r="B149" s="19">
        <v>15598</v>
      </c>
      <c r="C149" s="11"/>
      <c r="D149" s="11"/>
      <c r="E149" s="11" t="s">
        <v>114</v>
      </c>
      <c r="F149" s="11"/>
      <c r="G149" s="37"/>
      <c r="I149" s="41">
        <f t="shared" si="14"/>
        <v>0</v>
      </c>
      <c r="K149" s="10">
        <f t="shared" si="15"/>
      </c>
    </row>
    <row r="150" spans="1:11" ht="18" customHeight="1">
      <c r="A150" s="55">
        <f t="shared" si="13"/>
      </c>
      <c r="B150" s="19">
        <v>18500</v>
      </c>
      <c r="C150" s="11"/>
      <c r="D150" s="11" t="s">
        <v>115</v>
      </c>
      <c r="E150" s="11"/>
      <c r="F150" s="11"/>
      <c r="G150" s="37"/>
      <c r="I150" s="41">
        <f t="shared" si="14"/>
        <v>0</v>
      </c>
      <c r="K150" s="10">
        <f t="shared" si="15"/>
      </c>
    </row>
    <row r="151" spans="1:11" ht="18" customHeight="1">
      <c r="A151" s="55">
        <f t="shared" si="13"/>
      </c>
      <c r="B151" s="19">
        <v>19000</v>
      </c>
      <c r="C151" s="11"/>
      <c r="D151" s="11" t="s">
        <v>116</v>
      </c>
      <c r="E151" s="11"/>
      <c r="F151" s="11"/>
      <c r="G151" s="37"/>
      <c r="I151" s="41">
        <f t="shared" si="14"/>
        <v>0</v>
      </c>
      <c r="K151" s="10">
        <f t="shared" si="15"/>
      </c>
    </row>
    <row r="152" spans="1:11" ht="18" customHeight="1">
      <c r="A152" s="54">
        <f>IF(G153+G154+G155+G156+G157+G158&lt;&gt;G152,"加總錯誤","")&amp;IF(G152&lt;0," 不可為負數","")&amp;IF(K152&lt;&gt;"",","&amp;K152,"")</f>
      </c>
      <c r="B152" s="19">
        <v>19693</v>
      </c>
      <c r="C152" s="11"/>
      <c r="D152" s="11" t="s">
        <v>117</v>
      </c>
      <c r="E152" s="14"/>
      <c r="F152" s="13"/>
      <c r="G152" s="37"/>
      <c r="I152" s="41">
        <f t="shared" si="14"/>
        <v>0</v>
      </c>
      <c r="K152" s="10">
        <f t="shared" si="15"/>
      </c>
    </row>
    <row r="153" spans="1:11" ht="18" customHeight="1">
      <c r="A153" s="55">
        <f>IF(AND(G153&gt;0,G290&gt;0),"資料有誤","")&amp;IF(G153&lt;0," 不可為負數","")&amp;IF(K153&lt;&gt;"",","&amp;K153,"")</f>
      </c>
      <c r="B153" s="19">
        <v>196931</v>
      </c>
      <c r="C153" s="11"/>
      <c r="D153" s="11"/>
      <c r="E153" s="11"/>
      <c r="F153" s="11" t="s">
        <v>0</v>
      </c>
      <c r="G153" s="37"/>
      <c r="I153" s="41">
        <f t="shared" si="14"/>
        <v>0</v>
      </c>
      <c r="K153" s="10">
        <f t="shared" si="15"/>
      </c>
    </row>
    <row r="154" spans="1:11" ht="18" customHeight="1">
      <c r="A154" s="55">
        <f>K154&amp;IF(G154&lt;0," 不可為負數","")</f>
      </c>
      <c r="B154" s="19">
        <v>196932</v>
      </c>
      <c r="C154" s="11"/>
      <c r="D154" s="11"/>
      <c r="E154" s="11"/>
      <c r="F154" s="11" t="s">
        <v>1</v>
      </c>
      <c r="G154" s="37"/>
      <c r="I154" s="41">
        <f t="shared" si="14"/>
        <v>0</v>
      </c>
      <c r="K154" s="10">
        <f t="shared" si="15"/>
      </c>
    </row>
    <row r="155" spans="1:11" ht="18" customHeight="1">
      <c r="A155" s="55">
        <f>K155&amp;IF(G155&lt;0," 不可為負數","")</f>
      </c>
      <c r="B155" s="19">
        <v>196933</v>
      </c>
      <c r="C155" s="11"/>
      <c r="D155" s="11"/>
      <c r="E155" s="11"/>
      <c r="F155" s="11" t="s">
        <v>69</v>
      </c>
      <c r="G155" s="37"/>
      <c r="I155" s="41">
        <f t="shared" si="14"/>
        <v>0</v>
      </c>
      <c r="K155" s="10">
        <f t="shared" si="15"/>
      </c>
    </row>
    <row r="156" spans="1:11" ht="18" customHeight="1">
      <c r="A156" s="55">
        <f>K156&amp;IF(G156&lt;0," 不可為負數","")</f>
      </c>
      <c r="B156" s="19">
        <v>196934</v>
      </c>
      <c r="C156" s="11"/>
      <c r="D156" s="11"/>
      <c r="E156" s="11"/>
      <c r="F156" s="11" t="s">
        <v>70</v>
      </c>
      <c r="G156" s="37"/>
      <c r="I156" s="41">
        <f t="shared" si="14"/>
        <v>0</v>
      </c>
      <c r="K156" s="10">
        <f t="shared" si="15"/>
      </c>
    </row>
    <row r="157" spans="1:11" ht="18" customHeight="1">
      <c r="A157" s="55">
        <f>K157&amp;IF(G157&lt;0," 不可為負數","")</f>
      </c>
      <c r="B157" s="19">
        <v>196935</v>
      </c>
      <c r="C157" s="11"/>
      <c r="D157" s="11"/>
      <c r="E157" s="11"/>
      <c r="F157" s="11" t="s">
        <v>71</v>
      </c>
      <c r="G157" s="37"/>
      <c r="I157" s="41">
        <f t="shared" si="14"/>
        <v>0</v>
      </c>
      <c r="K157" s="10">
        <f t="shared" si="15"/>
      </c>
    </row>
    <row r="158" spans="1:11" ht="18" customHeight="1">
      <c r="A158" s="55">
        <f>K158&amp;IF(G158&lt;0," 不可為負數","")</f>
      </c>
      <c r="B158" s="19">
        <v>196936</v>
      </c>
      <c r="C158" s="11"/>
      <c r="D158" s="11"/>
      <c r="E158" s="11"/>
      <c r="F158" s="11" t="s">
        <v>72</v>
      </c>
      <c r="G158" s="37"/>
      <c r="I158" s="41">
        <f t="shared" si="14"/>
        <v>0</v>
      </c>
      <c r="K158" s="10">
        <f t="shared" si="15"/>
      </c>
    </row>
    <row r="159" spans="1:11" ht="18" customHeight="1">
      <c r="A159" s="54">
        <f>IF(G160+G161+G162+G163+G164+G165&lt;&gt;G159,"加總錯誤","")&amp;IF(G159&lt;0," 不可為負數","")&amp;IF(K159&lt;&gt;"",","&amp;K159,"")</f>
      </c>
      <c r="B159" s="19">
        <v>19500</v>
      </c>
      <c r="C159" s="11"/>
      <c r="D159" s="11" t="s">
        <v>118</v>
      </c>
      <c r="E159" s="11"/>
      <c r="F159" s="11"/>
      <c r="G159" s="37"/>
      <c r="I159" s="41">
        <f t="shared" si="14"/>
        <v>0</v>
      </c>
      <c r="K159" s="10">
        <f t="shared" si="15"/>
      </c>
    </row>
    <row r="160" spans="1:11" ht="18" customHeight="1">
      <c r="A160" s="55">
        <f aca="true" t="shared" si="16" ref="A160:A165">K160&amp;IF(G160&lt;0," 不可為負數","")</f>
      </c>
      <c r="B160" s="19">
        <v>195001</v>
      </c>
      <c r="C160" s="11"/>
      <c r="D160" s="11"/>
      <c r="E160" s="11"/>
      <c r="F160" s="11" t="s">
        <v>0</v>
      </c>
      <c r="G160" s="37"/>
      <c r="I160" s="41">
        <f t="shared" si="14"/>
        <v>0</v>
      </c>
      <c r="K160" s="10">
        <f t="shared" si="15"/>
      </c>
    </row>
    <row r="161" spans="1:11" ht="18" customHeight="1">
      <c r="A161" s="55">
        <f t="shared" si="16"/>
      </c>
      <c r="B161" s="19">
        <v>195002</v>
      </c>
      <c r="C161" s="11"/>
      <c r="D161" s="11"/>
      <c r="E161" s="11"/>
      <c r="F161" s="11" t="s">
        <v>1</v>
      </c>
      <c r="G161" s="37"/>
      <c r="I161" s="41">
        <f t="shared" si="14"/>
        <v>0</v>
      </c>
      <c r="K161" s="10">
        <f t="shared" si="15"/>
      </c>
    </row>
    <row r="162" spans="1:11" ht="18" customHeight="1">
      <c r="A162" s="55">
        <f t="shared" si="16"/>
      </c>
      <c r="B162" s="19">
        <v>195003</v>
      </c>
      <c r="C162" s="11"/>
      <c r="D162" s="11"/>
      <c r="E162" s="11"/>
      <c r="F162" s="11" t="s">
        <v>69</v>
      </c>
      <c r="G162" s="37"/>
      <c r="I162" s="41">
        <f t="shared" si="14"/>
        <v>0</v>
      </c>
      <c r="K162" s="10">
        <f t="shared" si="15"/>
      </c>
    </row>
    <row r="163" spans="1:11" ht="18" customHeight="1">
      <c r="A163" s="55">
        <f t="shared" si="16"/>
      </c>
      <c r="B163" s="19">
        <v>195004</v>
      </c>
      <c r="C163" s="11"/>
      <c r="D163" s="11"/>
      <c r="E163" s="11"/>
      <c r="F163" s="11" t="s">
        <v>70</v>
      </c>
      <c r="G163" s="37"/>
      <c r="I163" s="41">
        <f t="shared" si="14"/>
        <v>0</v>
      </c>
      <c r="K163" s="10">
        <f t="shared" si="15"/>
      </c>
    </row>
    <row r="164" spans="1:11" ht="18" customHeight="1">
      <c r="A164" s="55">
        <f t="shared" si="16"/>
      </c>
      <c r="B164" s="19">
        <v>195005</v>
      </c>
      <c r="C164" s="11"/>
      <c r="D164" s="11"/>
      <c r="E164" s="11"/>
      <c r="F164" s="11" t="s">
        <v>71</v>
      </c>
      <c r="G164" s="37"/>
      <c r="I164" s="41">
        <f t="shared" si="14"/>
        <v>0</v>
      </c>
      <c r="K164" s="10">
        <f t="shared" si="15"/>
      </c>
    </row>
    <row r="165" spans="1:11" ht="18" customHeight="1">
      <c r="A165" s="55">
        <f t="shared" si="16"/>
      </c>
      <c r="B165" s="19">
        <v>195006</v>
      </c>
      <c r="C165" s="11"/>
      <c r="D165" s="11"/>
      <c r="E165" s="11"/>
      <c r="F165" s="11" t="s">
        <v>72</v>
      </c>
      <c r="G165" s="37"/>
      <c r="I165" s="41">
        <f t="shared" si="14"/>
        <v>0</v>
      </c>
      <c r="K165" s="10">
        <f t="shared" si="15"/>
      </c>
    </row>
    <row r="166" spans="1:11" ht="18" customHeight="1">
      <c r="A166" s="54">
        <f>IF(G9+G36+G47+G54+G61+G83+G105+G115+G124+G131+G150+G151+G152+G159&lt;&gt;G166,"加總錯誤","")&amp;IF(G166&lt;0," 不可為負數","")&amp;IF(K166&lt;&gt;"",","&amp;K166,"")</f>
      </c>
      <c r="B166" s="19">
        <v>19999</v>
      </c>
      <c r="C166" s="11" t="s">
        <v>119</v>
      </c>
      <c r="D166" s="11"/>
      <c r="E166" s="11"/>
      <c r="F166" s="11"/>
      <c r="G166" s="37"/>
      <c r="I166" s="41">
        <f t="shared" si="14"/>
        <v>0</v>
      </c>
      <c r="K166" s="10">
        <f t="shared" si="15"/>
      </c>
    </row>
    <row r="167" spans="1:11" ht="18" customHeight="1">
      <c r="A167" s="55"/>
      <c r="B167" s="19">
        <v>20000</v>
      </c>
      <c r="C167" s="11" t="s">
        <v>120</v>
      </c>
      <c r="D167" s="44"/>
      <c r="E167" s="44"/>
      <c r="F167" s="44"/>
      <c r="G167" s="56"/>
      <c r="I167" s="41">
        <f t="shared" si="14"/>
        <v>0</v>
      </c>
      <c r="K167" s="10">
        <f t="shared" si="15"/>
      </c>
    </row>
    <row r="168" spans="1:11" ht="18" customHeight="1">
      <c r="A168" s="54">
        <f>IF(OR(G169+G170+G171+G172+G173+G174&lt;&gt;G168,G168&lt;&gt;G175+G176+G180+G184+G188),"加總錯誤","")&amp;IF(G168&lt;0," 不可為負數","")&amp;IF(K168&lt;&gt;"",","&amp;K168,"")</f>
      </c>
      <c r="B168" s="19">
        <v>21000</v>
      </c>
      <c r="C168" s="11"/>
      <c r="D168" s="11" t="s">
        <v>121</v>
      </c>
      <c r="E168" s="11"/>
      <c r="F168" s="11"/>
      <c r="G168" s="37"/>
      <c r="I168" s="41">
        <f t="shared" si="14"/>
        <v>0</v>
      </c>
      <c r="K168" s="10">
        <f t="shared" si="15"/>
      </c>
    </row>
    <row r="169" spans="1:11" ht="18" customHeight="1">
      <c r="A169" s="57">
        <f>IF((G169=G175+G177+G178+G181+G182+G185+G186+G188),"","加總錯誤")&amp;IF(G169&lt;0," 不可為負數","")&amp;IF(K169&lt;&gt;"",","&amp;K169,"")</f>
      </c>
      <c r="B169" s="19">
        <v>210001</v>
      </c>
      <c r="C169" s="11"/>
      <c r="D169" s="11"/>
      <c r="E169" s="11"/>
      <c r="F169" s="11" t="s">
        <v>0</v>
      </c>
      <c r="G169" s="37"/>
      <c r="I169" s="41">
        <f t="shared" si="14"/>
        <v>0</v>
      </c>
      <c r="K169" s="10">
        <f t="shared" si="15"/>
      </c>
    </row>
    <row r="170" spans="1:11" ht="18" customHeight="1">
      <c r="A170" s="55">
        <f>IF((G170+G171+G172+G173+G174=G179+G183+G187),"","加總錯誤")&amp;IF(G170&lt;0," 不可為負數","")&amp;IF(K170&lt;&gt;"",","&amp;K170,"")</f>
      </c>
      <c r="B170" s="19">
        <v>210002</v>
      </c>
      <c r="C170" s="11"/>
      <c r="D170" s="11"/>
      <c r="E170" s="11"/>
      <c r="F170" s="11" t="s">
        <v>1</v>
      </c>
      <c r="G170" s="37"/>
      <c r="I170" s="41">
        <f t="shared" si="14"/>
        <v>0</v>
      </c>
      <c r="K170" s="10">
        <f t="shared" si="15"/>
      </c>
    </row>
    <row r="171" spans="1:11" ht="18" customHeight="1">
      <c r="A171" s="55">
        <f>K171&amp;IF(G171&lt;0," 不可為負數","")</f>
      </c>
      <c r="B171" s="19">
        <v>210003</v>
      </c>
      <c r="C171" s="11"/>
      <c r="D171" s="11"/>
      <c r="E171" s="11"/>
      <c r="F171" s="11" t="s">
        <v>69</v>
      </c>
      <c r="G171" s="37"/>
      <c r="I171" s="41">
        <f t="shared" si="14"/>
        <v>0</v>
      </c>
      <c r="K171" s="10">
        <f t="shared" si="15"/>
      </c>
    </row>
    <row r="172" spans="1:11" ht="18" customHeight="1">
      <c r="A172" s="55">
        <f>K172&amp;IF(G172&lt;0," 不可為負數","")</f>
      </c>
      <c r="B172" s="19">
        <v>210004</v>
      </c>
      <c r="C172" s="11"/>
      <c r="D172" s="11"/>
      <c r="E172" s="11"/>
      <c r="F172" s="11" t="s">
        <v>70</v>
      </c>
      <c r="G172" s="37"/>
      <c r="I172" s="41">
        <f t="shared" si="14"/>
        <v>0</v>
      </c>
      <c r="K172" s="10">
        <f t="shared" si="15"/>
      </c>
    </row>
    <row r="173" spans="1:11" ht="18" customHeight="1">
      <c r="A173" s="55">
        <f>K173&amp;IF(G173&lt;0," 不可為負數","")</f>
      </c>
      <c r="B173" s="19">
        <v>210005</v>
      </c>
      <c r="C173" s="11"/>
      <c r="D173" s="11"/>
      <c r="E173" s="11"/>
      <c r="F173" s="11" t="s">
        <v>71</v>
      </c>
      <c r="G173" s="37"/>
      <c r="I173" s="41">
        <f t="shared" si="14"/>
        <v>0</v>
      </c>
      <c r="K173" s="10">
        <f t="shared" si="15"/>
      </c>
    </row>
    <row r="174" spans="1:11" ht="18" customHeight="1">
      <c r="A174" s="55">
        <f>K174&amp;IF(G174&lt;0," 不可為負數","")</f>
      </c>
      <c r="B174" s="19">
        <v>210006</v>
      </c>
      <c r="C174" s="11"/>
      <c r="D174" s="11"/>
      <c r="E174" s="11"/>
      <c r="F174" s="11" t="s">
        <v>72</v>
      </c>
      <c r="G174" s="37"/>
      <c r="I174" s="41">
        <f t="shared" si="14"/>
        <v>0</v>
      </c>
      <c r="K174" s="10">
        <f t="shared" si="15"/>
      </c>
    </row>
    <row r="175" spans="1:11" ht="18" customHeight="1">
      <c r="A175" s="55">
        <f>K175&amp;IF(G175&lt;0," 不可為負數","")</f>
      </c>
      <c r="B175" s="19">
        <v>21001</v>
      </c>
      <c r="C175" s="11"/>
      <c r="D175" s="11"/>
      <c r="E175" s="11" t="s">
        <v>30</v>
      </c>
      <c r="F175" s="11"/>
      <c r="G175" s="37"/>
      <c r="I175" s="41">
        <f t="shared" si="14"/>
        <v>0</v>
      </c>
      <c r="K175" s="10">
        <f t="shared" si="15"/>
      </c>
    </row>
    <row r="176" spans="1:11" ht="18" customHeight="1">
      <c r="A176" s="54">
        <f>IF(G177+G178+G179&lt;&gt;G176,"加總錯誤","")&amp;IF(G176&lt;0," 不可為負數","")&amp;IF(K176&lt;&gt;"",","&amp;K176,"")</f>
      </c>
      <c r="B176" s="19">
        <v>21003</v>
      </c>
      <c r="C176" s="11"/>
      <c r="D176" s="11"/>
      <c r="E176" s="11" t="s">
        <v>122</v>
      </c>
      <c r="F176" s="11"/>
      <c r="G176" s="37"/>
      <c r="I176" s="41">
        <f t="shared" si="14"/>
        <v>0</v>
      </c>
      <c r="K176" s="10">
        <f t="shared" si="15"/>
      </c>
    </row>
    <row r="177" spans="1:11" ht="30" customHeight="1">
      <c r="A177" s="43">
        <f>K177&amp;IF(G177&lt;0," 不可為負數","")</f>
      </c>
      <c r="B177" s="19">
        <v>210031</v>
      </c>
      <c r="C177" s="11"/>
      <c r="D177" s="11"/>
      <c r="E177" s="11"/>
      <c r="F177" s="13" t="s">
        <v>74</v>
      </c>
      <c r="G177" s="37"/>
      <c r="I177" s="41">
        <f t="shared" si="14"/>
        <v>0</v>
      </c>
      <c r="K177" s="10">
        <f t="shared" si="15"/>
      </c>
    </row>
    <row r="178" spans="1:11" ht="18" customHeight="1">
      <c r="A178" s="55">
        <f>K178&amp;IF(G178&lt;0," 不可為負數","")</f>
      </c>
      <c r="B178" s="19">
        <v>210032</v>
      </c>
      <c r="C178" s="11"/>
      <c r="D178" s="11"/>
      <c r="E178" s="11"/>
      <c r="F178" s="13" t="s">
        <v>75</v>
      </c>
      <c r="G178" s="37"/>
      <c r="I178" s="41">
        <f t="shared" si="14"/>
        <v>0</v>
      </c>
      <c r="K178" s="10">
        <f t="shared" si="15"/>
      </c>
    </row>
    <row r="179" spans="1:11" ht="18" customHeight="1">
      <c r="A179" s="55">
        <f>K179&amp;IF(G179&lt;0," 不可為負數","")</f>
      </c>
      <c r="B179" s="19">
        <v>210033</v>
      </c>
      <c r="C179" s="11"/>
      <c r="D179" s="11"/>
      <c r="E179" s="11"/>
      <c r="F179" s="11" t="s">
        <v>76</v>
      </c>
      <c r="G179" s="37"/>
      <c r="I179" s="41">
        <f t="shared" si="14"/>
        <v>0</v>
      </c>
      <c r="K179" s="10">
        <f t="shared" si="15"/>
      </c>
    </row>
    <row r="180" spans="1:11" ht="18" customHeight="1">
      <c r="A180" s="54">
        <f>IF(G180&lt;&gt;G181+G182+G183,"加總錯誤","")&amp;IF(G180&lt;0," 不可為負數","")&amp;IF(K180&lt;&gt;"",","&amp;K180,"")</f>
      </c>
      <c r="B180" s="19">
        <v>21011</v>
      </c>
      <c r="C180" s="11"/>
      <c r="D180" s="11"/>
      <c r="E180" s="11" t="s">
        <v>31</v>
      </c>
      <c r="F180" s="11"/>
      <c r="G180" s="37"/>
      <c r="I180" s="41">
        <f t="shared" si="14"/>
        <v>0</v>
      </c>
      <c r="K180" s="10">
        <f t="shared" si="15"/>
      </c>
    </row>
    <row r="181" spans="1:11" ht="30" customHeight="1">
      <c r="A181" s="43">
        <f>K181&amp;IF(G181&lt;0," 不可為負數","")</f>
      </c>
      <c r="B181" s="19">
        <v>210111</v>
      </c>
      <c r="C181" s="11"/>
      <c r="D181" s="11"/>
      <c r="E181" s="11"/>
      <c r="F181" s="13" t="s">
        <v>74</v>
      </c>
      <c r="G181" s="37"/>
      <c r="I181" s="41">
        <f t="shared" si="14"/>
        <v>0</v>
      </c>
      <c r="K181" s="10">
        <f t="shared" si="15"/>
      </c>
    </row>
    <row r="182" spans="1:11" ht="18" customHeight="1">
      <c r="A182" s="55">
        <f>K182&amp;IF(G182&lt;0," 不可為負數","")</f>
      </c>
      <c r="B182" s="19">
        <v>210112</v>
      </c>
      <c r="C182" s="11"/>
      <c r="D182" s="11"/>
      <c r="E182" s="11"/>
      <c r="F182" s="13" t="s">
        <v>75</v>
      </c>
      <c r="G182" s="37"/>
      <c r="I182" s="41">
        <f t="shared" si="14"/>
        <v>0</v>
      </c>
      <c r="K182" s="10">
        <f t="shared" si="15"/>
      </c>
    </row>
    <row r="183" spans="1:11" ht="18" customHeight="1">
      <c r="A183" s="55">
        <f>K183&amp;IF(G183&lt;0," 不可為負數","")</f>
      </c>
      <c r="B183" s="19">
        <v>210113</v>
      </c>
      <c r="C183" s="11"/>
      <c r="D183" s="11"/>
      <c r="E183" s="11"/>
      <c r="F183" s="11" t="s">
        <v>76</v>
      </c>
      <c r="G183" s="37"/>
      <c r="I183" s="41">
        <f t="shared" si="14"/>
        <v>0</v>
      </c>
      <c r="K183" s="10">
        <f t="shared" si="15"/>
      </c>
    </row>
    <row r="184" spans="1:11" ht="18" customHeight="1">
      <c r="A184" s="54">
        <f>IF(G184&lt;&gt;G185+G186+G187,"加總錯誤","")&amp;IF(G184&lt;0," 不可為負數","")&amp;IF(K184&lt;&gt;"",","&amp;K184,"")</f>
      </c>
      <c r="B184" s="19">
        <v>21013</v>
      </c>
      <c r="C184" s="11"/>
      <c r="D184" s="11"/>
      <c r="E184" s="11" t="s">
        <v>32</v>
      </c>
      <c r="F184" s="11"/>
      <c r="G184" s="37"/>
      <c r="I184" s="41">
        <f t="shared" si="14"/>
        <v>0</v>
      </c>
      <c r="K184" s="10">
        <f t="shared" si="15"/>
      </c>
    </row>
    <row r="185" spans="1:11" ht="30" customHeight="1">
      <c r="A185" s="43">
        <f>K185&amp;IF(G185&lt;0," 不可為負數","")</f>
      </c>
      <c r="B185" s="19">
        <v>210131</v>
      </c>
      <c r="C185" s="11"/>
      <c r="D185" s="11"/>
      <c r="E185" s="11"/>
      <c r="F185" s="13" t="s">
        <v>74</v>
      </c>
      <c r="G185" s="37"/>
      <c r="I185" s="41">
        <f t="shared" si="14"/>
        <v>0</v>
      </c>
      <c r="K185" s="10">
        <f t="shared" si="15"/>
      </c>
    </row>
    <row r="186" spans="1:11" ht="18" customHeight="1">
      <c r="A186" s="55">
        <f>K186&amp;IF(G186&lt;0," 不可為負數","")</f>
      </c>
      <c r="B186" s="19">
        <v>210132</v>
      </c>
      <c r="C186" s="11"/>
      <c r="D186" s="11"/>
      <c r="E186" s="11"/>
      <c r="F186" s="13" t="s">
        <v>75</v>
      </c>
      <c r="G186" s="37"/>
      <c r="I186" s="41">
        <f t="shared" si="14"/>
        <v>0</v>
      </c>
      <c r="K186" s="10">
        <f t="shared" si="15"/>
      </c>
    </row>
    <row r="187" spans="1:11" ht="18" customHeight="1">
      <c r="A187" s="55">
        <f>K187&amp;IF(G187&lt;0," 不可為負數","")</f>
      </c>
      <c r="B187" s="19">
        <v>210133</v>
      </c>
      <c r="C187" s="11"/>
      <c r="D187" s="11"/>
      <c r="E187" s="11"/>
      <c r="F187" s="11" t="s">
        <v>76</v>
      </c>
      <c r="G187" s="37"/>
      <c r="I187" s="41">
        <f t="shared" si="14"/>
        <v>0</v>
      </c>
      <c r="K187" s="10">
        <f t="shared" si="15"/>
      </c>
    </row>
    <row r="188" spans="1:11" ht="18" customHeight="1">
      <c r="A188" s="55">
        <f>K188&amp;IF(G188&lt;0," 不可為負數","")</f>
      </c>
      <c r="B188" s="19">
        <v>21015</v>
      </c>
      <c r="C188" s="11"/>
      <c r="D188" s="11"/>
      <c r="E188" s="11" t="s">
        <v>123</v>
      </c>
      <c r="F188" s="11"/>
      <c r="G188" s="37"/>
      <c r="I188" s="41">
        <f t="shared" si="14"/>
        <v>0</v>
      </c>
      <c r="K188" s="10">
        <f t="shared" si="15"/>
      </c>
    </row>
    <row r="189" spans="1:11" ht="18" customHeight="1">
      <c r="A189" s="54">
        <f>IF(OR(G190+G191+G192+G193+G194+G195&lt;&gt;G189,G189&lt;&gt;G196+G197),"加總錯誤","")&amp;IF(G189&lt;0," 不可為負數","")&amp;IF(K189&lt;&gt;"",","&amp;K189,"")</f>
      </c>
      <c r="B189" s="19">
        <v>21500</v>
      </c>
      <c r="C189" s="11"/>
      <c r="D189" s="11" t="s">
        <v>124</v>
      </c>
      <c r="E189" s="11"/>
      <c r="F189" s="11"/>
      <c r="G189" s="37"/>
      <c r="I189" s="41">
        <f t="shared" si="14"/>
        <v>0</v>
      </c>
      <c r="K189" s="10">
        <f t="shared" si="15"/>
      </c>
    </row>
    <row r="190" spans="1:11" ht="18" customHeight="1">
      <c r="A190" s="55">
        <f>IF(G190=G196+G198+G199,"","加總錯誤")&amp;IF(G190&lt;0," 不可為負數","")&amp;IF(K190&lt;&gt;"",","&amp;K190,"")</f>
      </c>
      <c r="B190" s="19">
        <v>215001</v>
      </c>
      <c r="C190" s="11"/>
      <c r="D190" s="11"/>
      <c r="E190" s="11"/>
      <c r="F190" s="11" t="s">
        <v>0</v>
      </c>
      <c r="G190" s="37"/>
      <c r="I190" s="41">
        <f t="shared" si="14"/>
        <v>0</v>
      </c>
      <c r="K190" s="10">
        <f t="shared" si="15"/>
      </c>
    </row>
    <row r="191" spans="1:11" ht="18" customHeight="1">
      <c r="A191" s="55">
        <f aca="true" t="shared" si="17" ref="A191:A196">K191&amp;IF(G191&lt;0," 不可為負數","")</f>
      </c>
      <c r="B191" s="19">
        <v>215002</v>
      </c>
      <c r="C191" s="11"/>
      <c r="D191" s="11"/>
      <c r="E191" s="11"/>
      <c r="F191" s="11" t="s">
        <v>1</v>
      </c>
      <c r="G191" s="37"/>
      <c r="I191" s="41">
        <f t="shared" si="14"/>
        <v>0</v>
      </c>
      <c r="K191" s="10">
        <f t="shared" si="15"/>
      </c>
    </row>
    <row r="192" spans="1:11" ht="18" customHeight="1">
      <c r="A192" s="55">
        <f t="shared" si="17"/>
      </c>
      <c r="B192" s="19">
        <v>215003</v>
      </c>
      <c r="C192" s="11"/>
      <c r="D192" s="11"/>
      <c r="E192" s="11"/>
      <c r="F192" s="11" t="s">
        <v>69</v>
      </c>
      <c r="G192" s="37"/>
      <c r="I192" s="41">
        <f t="shared" si="14"/>
        <v>0</v>
      </c>
      <c r="K192" s="10">
        <f t="shared" si="15"/>
      </c>
    </row>
    <row r="193" spans="1:11" ht="18" customHeight="1">
      <c r="A193" s="55">
        <f t="shared" si="17"/>
      </c>
      <c r="B193" s="19">
        <v>215004</v>
      </c>
      <c r="C193" s="11"/>
      <c r="D193" s="11"/>
      <c r="E193" s="11"/>
      <c r="F193" s="11" t="s">
        <v>70</v>
      </c>
      <c r="G193" s="37"/>
      <c r="I193" s="41">
        <f t="shared" si="14"/>
        <v>0</v>
      </c>
      <c r="K193" s="10">
        <f t="shared" si="15"/>
      </c>
    </row>
    <row r="194" spans="1:11" ht="18" customHeight="1">
      <c r="A194" s="55">
        <f t="shared" si="17"/>
      </c>
      <c r="B194" s="19">
        <v>215005</v>
      </c>
      <c r="C194" s="11"/>
      <c r="D194" s="11"/>
      <c r="E194" s="11"/>
      <c r="F194" s="11" t="s">
        <v>71</v>
      </c>
      <c r="G194" s="37"/>
      <c r="I194" s="41">
        <f t="shared" si="14"/>
        <v>0</v>
      </c>
      <c r="K194" s="10">
        <f t="shared" si="15"/>
      </c>
    </row>
    <row r="195" spans="1:11" ht="18" customHeight="1">
      <c r="A195" s="55">
        <f t="shared" si="17"/>
      </c>
      <c r="B195" s="19">
        <v>215006</v>
      </c>
      <c r="C195" s="11"/>
      <c r="D195" s="11"/>
      <c r="E195" s="11"/>
      <c r="F195" s="11" t="s">
        <v>72</v>
      </c>
      <c r="G195" s="37"/>
      <c r="I195" s="41">
        <f t="shared" si="14"/>
        <v>0</v>
      </c>
      <c r="K195" s="10">
        <f t="shared" si="15"/>
      </c>
    </row>
    <row r="196" spans="1:11" ht="18" customHeight="1">
      <c r="A196" s="55">
        <f t="shared" si="17"/>
      </c>
      <c r="B196" s="19">
        <v>21503</v>
      </c>
      <c r="C196" s="11"/>
      <c r="D196" s="11"/>
      <c r="E196" s="11" t="s">
        <v>125</v>
      </c>
      <c r="F196" s="11"/>
      <c r="G196" s="37"/>
      <c r="I196" s="41">
        <f t="shared" si="14"/>
        <v>0</v>
      </c>
      <c r="K196" s="10">
        <f t="shared" si="15"/>
      </c>
    </row>
    <row r="197" spans="1:11" ht="18" customHeight="1">
      <c r="A197" s="54">
        <f>IF(G198+G199+G200&lt;&gt;G197,"加總錯誤","")&amp;IF(G197&lt;0," 不可為負數","")&amp;IF(K197&lt;&gt;"",","&amp;K197,"")</f>
      </c>
      <c r="B197" s="19">
        <v>21521</v>
      </c>
      <c r="C197" s="11"/>
      <c r="D197" s="11"/>
      <c r="E197" s="11" t="s">
        <v>33</v>
      </c>
      <c r="F197" s="11"/>
      <c r="G197" s="37"/>
      <c r="I197" s="41">
        <f t="shared" si="14"/>
        <v>0</v>
      </c>
      <c r="K197" s="10">
        <f t="shared" si="15"/>
      </c>
    </row>
    <row r="198" spans="1:11" ht="30" customHeight="1">
      <c r="A198" s="43">
        <f>K198&amp;IF(G198&lt;0," 不可為負數","")</f>
      </c>
      <c r="B198" s="19">
        <v>215211</v>
      </c>
      <c r="C198" s="11"/>
      <c r="D198" s="11"/>
      <c r="E198" s="11"/>
      <c r="F198" s="11" t="s">
        <v>74</v>
      </c>
      <c r="G198" s="37"/>
      <c r="I198" s="41">
        <f t="shared" si="14"/>
        <v>0</v>
      </c>
      <c r="K198" s="10">
        <f t="shared" si="15"/>
      </c>
    </row>
    <row r="199" spans="1:11" ht="18" customHeight="1">
      <c r="A199" s="55">
        <f>K199&amp;IF(G199&lt;0," 不可為負數","")</f>
      </c>
      <c r="B199" s="19">
        <v>215212</v>
      </c>
      <c r="C199" s="11"/>
      <c r="D199" s="11"/>
      <c r="E199" s="11"/>
      <c r="F199" s="11" t="s">
        <v>75</v>
      </c>
      <c r="G199" s="37"/>
      <c r="I199" s="41">
        <f t="shared" si="14"/>
        <v>0</v>
      </c>
      <c r="K199" s="10">
        <f t="shared" si="15"/>
      </c>
    </row>
    <row r="200" spans="1:11" ht="18" customHeight="1">
      <c r="A200" s="55">
        <f>IF(G191+G192+G193+G194+G195=G200,"","加總錯誤")&amp;IF(G200&lt;0," 不可為負數","")&amp;IF(K200&lt;&gt;"",","&amp;K200,"")</f>
      </c>
      <c r="B200" s="19">
        <v>215213</v>
      </c>
      <c r="C200" s="11"/>
      <c r="D200" s="11"/>
      <c r="E200" s="11"/>
      <c r="F200" s="11" t="s">
        <v>76</v>
      </c>
      <c r="G200" s="37"/>
      <c r="I200" s="41">
        <f t="shared" si="14"/>
        <v>0</v>
      </c>
      <c r="K200" s="10">
        <f t="shared" si="15"/>
      </c>
    </row>
    <row r="201" spans="1:11" ht="30" customHeight="1">
      <c r="A201" s="43">
        <f>IF(OR(G202+G203+G204+G205+G206+G207&lt;&gt;G201,G201&lt;&gt;G208+G209+G210+G211),"加總錯誤","")&amp;IF(G201&lt;0," 不可為負數","")&amp;IF(K201&lt;&gt;"",","&amp;K201,"")</f>
      </c>
      <c r="B201" s="19">
        <v>22000</v>
      </c>
      <c r="C201" s="11"/>
      <c r="D201" s="11" t="s">
        <v>126</v>
      </c>
      <c r="E201" s="11"/>
      <c r="F201" s="11"/>
      <c r="G201" s="37"/>
      <c r="I201" s="41">
        <f t="shared" si="14"/>
        <v>0</v>
      </c>
      <c r="K201" s="10">
        <f t="shared" si="15"/>
      </c>
    </row>
    <row r="202" spans="1:11" ht="18" customHeight="1">
      <c r="A202" s="55">
        <f aca="true" t="shared" si="18" ref="A202:A207">K202</f>
      </c>
      <c r="B202" s="19">
        <v>220001</v>
      </c>
      <c r="C202" s="11"/>
      <c r="D202" s="11"/>
      <c r="E202" s="11"/>
      <c r="F202" s="11" t="s">
        <v>0</v>
      </c>
      <c r="G202" s="37"/>
      <c r="I202" s="41">
        <f t="shared" si="14"/>
        <v>0</v>
      </c>
      <c r="K202" s="10">
        <f t="shared" si="15"/>
      </c>
    </row>
    <row r="203" spans="1:11" ht="18" customHeight="1">
      <c r="A203" s="55">
        <f t="shared" si="18"/>
      </c>
      <c r="B203" s="19">
        <v>220002</v>
      </c>
      <c r="C203" s="11"/>
      <c r="D203" s="11"/>
      <c r="E203" s="11"/>
      <c r="F203" s="11" t="s">
        <v>1</v>
      </c>
      <c r="G203" s="37"/>
      <c r="I203" s="41">
        <f aca="true" t="shared" si="19" ref="I203:I266">INT(G203)</f>
        <v>0</v>
      </c>
      <c r="K203" s="10">
        <f aca="true" t="shared" si="20" ref="K203:K266">IF(ISERROR(SUM(I203)),"請輸入整數",IF(SUM(G203)=SUM(I203),"","請輸入整數"))</f>
      </c>
    </row>
    <row r="204" spans="1:11" ht="18" customHeight="1">
      <c r="A204" s="55">
        <f t="shared" si="18"/>
      </c>
      <c r="B204" s="19">
        <v>220003</v>
      </c>
      <c r="C204" s="11"/>
      <c r="D204" s="11"/>
      <c r="E204" s="11"/>
      <c r="F204" s="11" t="s">
        <v>69</v>
      </c>
      <c r="G204" s="37"/>
      <c r="I204" s="41">
        <f t="shared" si="19"/>
        <v>0</v>
      </c>
      <c r="K204" s="10">
        <f t="shared" si="20"/>
      </c>
    </row>
    <row r="205" spans="1:11" ht="18" customHeight="1">
      <c r="A205" s="55">
        <f t="shared" si="18"/>
      </c>
      <c r="B205" s="19">
        <v>220004</v>
      </c>
      <c r="C205" s="11"/>
      <c r="D205" s="11"/>
      <c r="E205" s="11"/>
      <c r="F205" s="11" t="s">
        <v>70</v>
      </c>
      <c r="G205" s="37"/>
      <c r="I205" s="41">
        <f t="shared" si="19"/>
        <v>0</v>
      </c>
      <c r="K205" s="10">
        <f t="shared" si="20"/>
      </c>
    </row>
    <row r="206" spans="1:11" ht="18" customHeight="1">
      <c r="A206" s="55">
        <f t="shared" si="18"/>
      </c>
      <c r="B206" s="19">
        <v>220005</v>
      </c>
      <c r="C206" s="11"/>
      <c r="D206" s="11"/>
      <c r="E206" s="11"/>
      <c r="F206" s="11" t="s">
        <v>71</v>
      </c>
      <c r="G206" s="37"/>
      <c r="I206" s="41">
        <f t="shared" si="19"/>
        <v>0</v>
      </c>
      <c r="K206" s="10">
        <f t="shared" si="20"/>
      </c>
    </row>
    <row r="207" spans="1:11" ht="18" customHeight="1">
      <c r="A207" s="55">
        <f t="shared" si="18"/>
      </c>
      <c r="B207" s="19">
        <v>220006</v>
      </c>
      <c r="C207" s="11"/>
      <c r="D207" s="11"/>
      <c r="E207" s="11"/>
      <c r="F207" s="11" t="s">
        <v>72</v>
      </c>
      <c r="G207" s="37"/>
      <c r="I207" s="41">
        <f t="shared" si="19"/>
        <v>0</v>
      </c>
      <c r="K207" s="10">
        <f t="shared" si="20"/>
      </c>
    </row>
    <row r="208" spans="1:11" ht="18" customHeight="1">
      <c r="A208" s="55">
        <f>K208&amp;IF(G208&lt;0," 不可為負數","")</f>
      </c>
      <c r="B208" s="19">
        <v>22001</v>
      </c>
      <c r="C208" s="15"/>
      <c r="D208" s="15"/>
      <c r="E208" s="20" t="s">
        <v>127</v>
      </c>
      <c r="F208" s="11"/>
      <c r="G208" s="37"/>
      <c r="I208" s="41">
        <f t="shared" si="19"/>
        <v>0</v>
      </c>
      <c r="K208" s="10">
        <f t="shared" si="20"/>
      </c>
    </row>
    <row r="209" spans="1:11" ht="30" customHeight="1">
      <c r="A209" s="43">
        <f>K209</f>
      </c>
      <c r="B209" s="19">
        <v>22003</v>
      </c>
      <c r="C209" s="15"/>
      <c r="D209" s="15"/>
      <c r="E209" s="20" t="s">
        <v>128</v>
      </c>
      <c r="F209" s="11"/>
      <c r="G209" s="37"/>
      <c r="I209" s="41">
        <f t="shared" si="19"/>
        <v>0</v>
      </c>
      <c r="K209" s="10">
        <f t="shared" si="20"/>
      </c>
    </row>
    <row r="210" spans="1:11" ht="30" customHeight="1">
      <c r="A210" s="43">
        <f>K210&amp;IF(G210&lt;0," 不可為負數","")</f>
      </c>
      <c r="B210" s="19">
        <v>22097</v>
      </c>
      <c r="C210" s="11"/>
      <c r="D210" s="11"/>
      <c r="E210" s="11" t="s">
        <v>129</v>
      </c>
      <c r="F210" s="11"/>
      <c r="G210" s="37"/>
      <c r="I210" s="41">
        <f t="shared" si="19"/>
        <v>0</v>
      </c>
      <c r="K210" s="10">
        <f t="shared" si="20"/>
      </c>
    </row>
    <row r="211" spans="1:11" ht="30" customHeight="1">
      <c r="A211" s="43">
        <f>K211</f>
      </c>
      <c r="B211" s="19">
        <v>22099</v>
      </c>
      <c r="C211" s="11"/>
      <c r="D211" s="11"/>
      <c r="E211" s="11" t="s">
        <v>130</v>
      </c>
      <c r="F211" s="11"/>
      <c r="G211" s="37"/>
      <c r="I211" s="41">
        <f t="shared" si="19"/>
        <v>0</v>
      </c>
      <c r="K211" s="10">
        <f t="shared" si="20"/>
      </c>
    </row>
    <row r="212" spans="1:11" ht="30" customHeight="1">
      <c r="A212" s="43">
        <f>IF(G212&lt;&gt;G213+G214+G215+G216+G217+G218,"加總錯誤","")&amp;IF(G212&lt;0," 不可為負數","")&amp;IF(K212&lt;&gt;"",","&amp;K212,"")</f>
      </c>
      <c r="B212" s="19">
        <v>22300</v>
      </c>
      <c r="C212" s="11"/>
      <c r="D212" s="11" t="s">
        <v>131</v>
      </c>
      <c r="E212" s="11"/>
      <c r="F212" s="11"/>
      <c r="G212" s="37"/>
      <c r="I212" s="41">
        <f t="shared" si="19"/>
        <v>0</v>
      </c>
      <c r="K212" s="10">
        <f t="shared" si="20"/>
      </c>
    </row>
    <row r="213" spans="1:11" ht="18" customHeight="1">
      <c r="A213" s="55">
        <f aca="true" t="shared" si="21" ref="A213:A218">K213&amp;IF(G213&lt;0," 不可為負數","")</f>
      </c>
      <c r="B213" s="19">
        <v>223001</v>
      </c>
      <c r="C213" s="11"/>
      <c r="D213" s="11"/>
      <c r="E213" s="11"/>
      <c r="F213" s="11" t="s">
        <v>0</v>
      </c>
      <c r="G213" s="37"/>
      <c r="I213" s="41">
        <f t="shared" si="19"/>
        <v>0</v>
      </c>
      <c r="K213" s="10">
        <f t="shared" si="20"/>
      </c>
    </row>
    <row r="214" spans="1:11" ht="18" customHeight="1">
      <c r="A214" s="55">
        <f t="shared" si="21"/>
      </c>
      <c r="B214" s="19">
        <v>223002</v>
      </c>
      <c r="C214" s="11"/>
      <c r="D214" s="11"/>
      <c r="E214" s="11"/>
      <c r="F214" s="11" t="s">
        <v>1</v>
      </c>
      <c r="G214" s="37"/>
      <c r="I214" s="41">
        <f t="shared" si="19"/>
        <v>0</v>
      </c>
      <c r="K214" s="10">
        <f t="shared" si="20"/>
      </c>
    </row>
    <row r="215" spans="1:11" ht="18" customHeight="1">
      <c r="A215" s="55">
        <f t="shared" si="21"/>
      </c>
      <c r="B215" s="19">
        <v>223003</v>
      </c>
      <c r="C215" s="11"/>
      <c r="D215" s="11"/>
      <c r="E215" s="11"/>
      <c r="F215" s="11" t="s">
        <v>69</v>
      </c>
      <c r="G215" s="37"/>
      <c r="I215" s="41">
        <f t="shared" si="19"/>
        <v>0</v>
      </c>
      <c r="K215" s="10">
        <f t="shared" si="20"/>
      </c>
    </row>
    <row r="216" spans="1:11" ht="18" customHeight="1">
      <c r="A216" s="55">
        <f t="shared" si="21"/>
      </c>
      <c r="B216" s="19">
        <v>223004</v>
      </c>
      <c r="C216" s="11"/>
      <c r="D216" s="11"/>
      <c r="E216" s="11"/>
      <c r="F216" s="11" t="s">
        <v>70</v>
      </c>
      <c r="G216" s="37"/>
      <c r="I216" s="41">
        <f t="shared" si="19"/>
        <v>0</v>
      </c>
      <c r="K216" s="10">
        <f t="shared" si="20"/>
      </c>
    </row>
    <row r="217" spans="1:11" ht="18" customHeight="1">
      <c r="A217" s="55">
        <f t="shared" si="21"/>
      </c>
      <c r="B217" s="19">
        <v>223005</v>
      </c>
      <c r="C217" s="11"/>
      <c r="D217" s="11"/>
      <c r="E217" s="11"/>
      <c r="F217" s="11" t="s">
        <v>71</v>
      </c>
      <c r="G217" s="37"/>
      <c r="I217" s="41">
        <f t="shared" si="19"/>
        <v>0</v>
      </c>
      <c r="K217" s="10">
        <f t="shared" si="20"/>
      </c>
    </row>
    <row r="218" spans="1:11" ht="18" customHeight="1">
      <c r="A218" s="55">
        <f t="shared" si="21"/>
      </c>
      <c r="B218" s="19">
        <v>223006</v>
      </c>
      <c r="C218" s="11"/>
      <c r="D218" s="11"/>
      <c r="E218" s="11"/>
      <c r="F218" s="11" t="s">
        <v>72</v>
      </c>
      <c r="G218" s="37"/>
      <c r="I218" s="41">
        <f t="shared" si="19"/>
        <v>0</v>
      </c>
      <c r="K218" s="10">
        <f t="shared" si="20"/>
      </c>
    </row>
    <row r="219" spans="1:11" ht="18" customHeight="1">
      <c r="A219" s="54">
        <f>IF(G220+G221+G222+G223+G224+G225&lt;&gt;G219,"加總錯誤","")&amp;IF(G219&lt;0," 不可為負數","")&amp;IF(K219&lt;&gt;"",","&amp;K219,"")</f>
      </c>
      <c r="B219" s="19">
        <v>22500</v>
      </c>
      <c r="C219" s="11"/>
      <c r="D219" s="11" t="s">
        <v>132</v>
      </c>
      <c r="E219" s="11"/>
      <c r="F219" s="11"/>
      <c r="G219" s="37"/>
      <c r="I219" s="41">
        <f t="shared" si="19"/>
        <v>0</v>
      </c>
      <c r="K219" s="10">
        <f t="shared" si="20"/>
      </c>
    </row>
    <row r="220" spans="1:11" ht="18" customHeight="1">
      <c r="A220" s="55">
        <f aca="true" t="shared" si="22" ref="A220:A225">K220&amp;IF(G220&lt;0," 不可為負數","")</f>
      </c>
      <c r="B220" s="19">
        <v>225001</v>
      </c>
      <c r="C220" s="11"/>
      <c r="D220" s="11"/>
      <c r="E220" s="11"/>
      <c r="F220" s="11" t="s">
        <v>0</v>
      </c>
      <c r="G220" s="37"/>
      <c r="I220" s="41">
        <f t="shared" si="19"/>
        <v>0</v>
      </c>
      <c r="K220" s="10">
        <f t="shared" si="20"/>
      </c>
    </row>
    <row r="221" spans="1:11" ht="18" customHeight="1">
      <c r="A221" s="55">
        <f t="shared" si="22"/>
      </c>
      <c r="B221" s="19">
        <v>225002</v>
      </c>
      <c r="C221" s="11"/>
      <c r="D221" s="11"/>
      <c r="E221" s="11"/>
      <c r="F221" s="11" t="s">
        <v>1</v>
      </c>
      <c r="G221" s="37"/>
      <c r="I221" s="41">
        <f t="shared" si="19"/>
        <v>0</v>
      </c>
      <c r="K221" s="10">
        <f t="shared" si="20"/>
      </c>
    </row>
    <row r="222" spans="1:11" ht="18" customHeight="1">
      <c r="A222" s="55">
        <f t="shared" si="22"/>
      </c>
      <c r="B222" s="19">
        <v>225003</v>
      </c>
      <c r="C222" s="11"/>
      <c r="D222" s="11"/>
      <c r="E222" s="11"/>
      <c r="F222" s="11" t="s">
        <v>69</v>
      </c>
      <c r="G222" s="37"/>
      <c r="I222" s="41">
        <f t="shared" si="19"/>
        <v>0</v>
      </c>
      <c r="K222" s="10">
        <f t="shared" si="20"/>
      </c>
    </row>
    <row r="223" spans="1:11" ht="18" customHeight="1">
      <c r="A223" s="55">
        <f t="shared" si="22"/>
      </c>
      <c r="B223" s="19">
        <v>225004</v>
      </c>
      <c r="C223" s="11"/>
      <c r="D223" s="11"/>
      <c r="E223" s="11"/>
      <c r="F223" s="11" t="s">
        <v>70</v>
      </c>
      <c r="G223" s="37"/>
      <c r="I223" s="41">
        <f t="shared" si="19"/>
        <v>0</v>
      </c>
      <c r="K223" s="10">
        <f t="shared" si="20"/>
      </c>
    </row>
    <row r="224" spans="1:11" ht="18" customHeight="1">
      <c r="A224" s="55">
        <f t="shared" si="22"/>
      </c>
      <c r="B224" s="19">
        <v>225005</v>
      </c>
      <c r="C224" s="11"/>
      <c r="D224" s="11"/>
      <c r="E224" s="11"/>
      <c r="F224" s="11" t="s">
        <v>71</v>
      </c>
      <c r="G224" s="37"/>
      <c r="I224" s="41">
        <f t="shared" si="19"/>
        <v>0</v>
      </c>
      <c r="K224" s="10">
        <f t="shared" si="20"/>
      </c>
    </row>
    <row r="225" spans="1:11" ht="18" customHeight="1">
      <c r="A225" s="55">
        <f t="shared" si="22"/>
      </c>
      <c r="B225" s="19">
        <v>225006</v>
      </c>
      <c r="C225" s="11"/>
      <c r="D225" s="11"/>
      <c r="E225" s="11"/>
      <c r="F225" s="11" t="s">
        <v>72</v>
      </c>
      <c r="G225" s="37"/>
      <c r="I225" s="41">
        <f t="shared" si="19"/>
        <v>0</v>
      </c>
      <c r="K225" s="10">
        <f t="shared" si="20"/>
      </c>
    </row>
    <row r="226" spans="1:11" ht="18" customHeight="1">
      <c r="A226" s="54">
        <f>IF(OR(G227+G228+G229+G230+G231+G232&lt;&gt;G226,G226&lt;&gt;G233+G234+G235+G238+G239+G240+G241+G242),"加總錯誤","")&amp;IF(G226&lt;0," 不可為負數","")&amp;IF(K226&lt;&gt;"",","&amp;K226,"")</f>
      </c>
      <c r="B226" s="19">
        <v>23000</v>
      </c>
      <c r="C226" s="11"/>
      <c r="D226" s="11" t="s">
        <v>133</v>
      </c>
      <c r="E226" s="11"/>
      <c r="F226" s="11"/>
      <c r="G226" s="40"/>
      <c r="I226" s="41">
        <f t="shared" si="19"/>
        <v>0</v>
      </c>
      <c r="K226" s="10">
        <f t="shared" si="20"/>
      </c>
    </row>
    <row r="227" spans="1:11" ht="18" customHeight="1">
      <c r="A227" s="55">
        <f aca="true" t="shared" si="23" ref="A227:A234">K227&amp;IF(G227&lt;0," 不可為負數","")</f>
      </c>
      <c r="B227" s="19">
        <v>230001</v>
      </c>
      <c r="C227" s="11"/>
      <c r="D227" s="11"/>
      <c r="E227" s="11"/>
      <c r="F227" s="11" t="s">
        <v>0</v>
      </c>
      <c r="G227" s="37"/>
      <c r="I227" s="41">
        <f t="shared" si="19"/>
        <v>0</v>
      </c>
      <c r="K227" s="10">
        <f t="shared" si="20"/>
      </c>
    </row>
    <row r="228" spans="1:11" ht="18" customHeight="1">
      <c r="A228" s="55">
        <f t="shared" si="23"/>
      </c>
      <c r="B228" s="19">
        <v>230002</v>
      </c>
      <c r="C228" s="11"/>
      <c r="D228" s="11"/>
      <c r="E228" s="11"/>
      <c r="F228" s="11" t="s">
        <v>1</v>
      </c>
      <c r="G228" s="37"/>
      <c r="I228" s="41">
        <f t="shared" si="19"/>
        <v>0</v>
      </c>
      <c r="K228" s="10">
        <f t="shared" si="20"/>
      </c>
    </row>
    <row r="229" spans="1:11" ht="18" customHeight="1">
      <c r="A229" s="55">
        <f t="shared" si="23"/>
      </c>
      <c r="B229" s="19">
        <v>230003</v>
      </c>
      <c r="C229" s="11"/>
      <c r="D229" s="11"/>
      <c r="E229" s="11"/>
      <c r="F229" s="11" t="s">
        <v>69</v>
      </c>
      <c r="G229" s="37"/>
      <c r="I229" s="41">
        <f t="shared" si="19"/>
        <v>0</v>
      </c>
      <c r="K229" s="10">
        <f t="shared" si="20"/>
      </c>
    </row>
    <row r="230" spans="1:11" ht="18" customHeight="1">
      <c r="A230" s="55">
        <f t="shared" si="23"/>
      </c>
      <c r="B230" s="19">
        <v>230004</v>
      </c>
      <c r="C230" s="11"/>
      <c r="D230" s="11"/>
      <c r="E230" s="11"/>
      <c r="F230" s="11" t="s">
        <v>70</v>
      </c>
      <c r="G230" s="37"/>
      <c r="I230" s="41">
        <f t="shared" si="19"/>
        <v>0</v>
      </c>
      <c r="K230" s="10">
        <f t="shared" si="20"/>
      </c>
    </row>
    <row r="231" spans="1:11" ht="18" customHeight="1">
      <c r="A231" s="55">
        <f t="shared" si="23"/>
      </c>
      <c r="B231" s="19">
        <v>230005</v>
      </c>
      <c r="C231" s="11"/>
      <c r="D231" s="11"/>
      <c r="E231" s="11"/>
      <c r="F231" s="11" t="s">
        <v>71</v>
      </c>
      <c r="G231" s="37"/>
      <c r="I231" s="41">
        <f t="shared" si="19"/>
        <v>0</v>
      </c>
      <c r="K231" s="10">
        <f t="shared" si="20"/>
      </c>
    </row>
    <row r="232" spans="1:11" ht="18" customHeight="1">
      <c r="A232" s="55">
        <f t="shared" si="23"/>
      </c>
      <c r="B232" s="19">
        <v>230006</v>
      </c>
      <c r="C232" s="11"/>
      <c r="D232" s="11"/>
      <c r="E232" s="11"/>
      <c r="F232" s="11" t="s">
        <v>72</v>
      </c>
      <c r="G232" s="37"/>
      <c r="I232" s="41">
        <f t="shared" si="19"/>
        <v>0</v>
      </c>
      <c r="K232" s="10">
        <f t="shared" si="20"/>
      </c>
    </row>
    <row r="233" spans="1:11" ht="18" customHeight="1">
      <c r="A233" s="55">
        <f t="shared" si="23"/>
      </c>
      <c r="B233" s="19">
        <v>23007</v>
      </c>
      <c r="C233" s="11"/>
      <c r="D233" s="14"/>
      <c r="E233" s="16" t="s">
        <v>134</v>
      </c>
      <c r="F233" s="13"/>
      <c r="G233" s="37"/>
      <c r="I233" s="41">
        <f t="shared" si="19"/>
        <v>0</v>
      </c>
      <c r="K233" s="10">
        <f t="shared" si="20"/>
      </c>
    </row>
    <row r="234" spans="1:11" ht="18" customHeight="1">
      <c r="A234" s="55">
        <f t="shared" si="23"/>
      </c>
      <c r="B234" s="19">
        <v>23013</v>
      </c>
      <c r="C234" s="11"/>
      <c r="D234" s="14"/>
      <c r="E234" s="16" t="s">
        <v>135</v>
      </c>
      <c r="F234" s="13"/>
      <c r="G234" s="37"/>
      <c r="I234" s="41">
        <f t="shared" si="19"/>
        <v>0</v>
      </c>
      <c r="K234" s="10">
        <f t="shared" si="20"/>
      </c>
    </row>
    <row r="235" spans="1:11" ht="18" customHeight="1">
      <c r="A235" s="54">
        <f>IF(G235&lt;&gt;G236+G237,"加總錯誤","")&amp;IF(K235&lt;&gt;"",","&amp;K235,"")&amp;IF(G235&lt;0," 不可為負數","")</f>
      </c>
      <c r="B235" s="19">
        <v>23015</v>
      </c>
      <c r="C235" s="11"/>
      <c r="D235" s="14"/>
      <c r="E235" s="11" t="s">
        <v>136</v>
      </c>
      <c r="F235" s="11"/>
      <c r="G235" s="37"/>
      <c r="I235" s="41">
        <f t="shared" si="19"/>
        <v>0</v>
      </c>
      <c r="K235" s="10">
        <f t="shared" si="20"/>
      </c>
    </row>
    <row r="236" spans="1:11" ht="18" customHeight="1">
      <c r="A236" s="55">
        <f aca="true" t="shared" si="24" ref="A236:A242">K236&amp;IF(G236&lt;0," 不可為負數","")</f>
      </c>
      <c r="B236" s="19">
        <v>230151</v>
      </c>
      <c r="C236" s="11"/>
      <c r="D236" s="14"/>
      <c r="E236" s="11"/>
      <c r="F236" s="11" t="s">
        <v>86</v>
      </c>
      <c r="G236" s="37"/>
      <c r="I236" s="41">
        <f t="shared" si="19"/>
        <v>0</v>
      </c>
      <c r="K236" s="10">
        <f t="shared" si="20"/>
      </c>
    </row>
    <row r="237" spans="1:11" ht="18" customHeight="1">
      <c r="A237" s="55">
        <f t="shared" si="24"/>
      </c>
      <c r="B237" s="19">
        <v>230152</v>
      </c>
      <c r="C237" s="11"/>
      <c r="D237" s="14"/>
      <c r="E237" s="11"/>
      <c r="F237" s="11" t="s">
        <v>87</v>
      </c>
      <c r="G237" s="37"/>
      <c r="I237" s="41">
        <f t="shared" si="19"/>
        <v>0</v>
      </c>
      <c r="K237" s="10">
        <f t="shared" si="20"/>
      </c>
    </row>
    <row r="238" spans="1:11" ht="18" customHeight="1">
      <c r="A238" s="55">
        <f t="shared" si="24"/>
      </c>
      <c r="B238" s="19">
        <v>23023</v>
      </c>
      <c r="C238" s="11"/>
      <c r="D238" s="11"/>
      <c r="E238" s="11" t="s">
        <v>34</v>
      </c>
      <c r="F238" s="11"/>
      <c r="G238" s="37"/>
      <c r="I238" s="41">
        <f t="shared" si="19"/>
        <v>0</v>
      </c>
      <c r="K238" s="10">
        <f t="shared" si="20"/>
      </c>
    </row>
    <row r="239" spans="1:11" ht="18" customHeight="1">
      <c r="A239" s="55">
        <f t="shared" si="24"/>
      </c>
      <c r="B239" s="19">
        <v>23025</v>
      </c>
      <c r="C239" s="11"/>
      <c r="D239" s="11"/>
      <c r="E239" s="11" t="s">
        <v>137</v>
      </c>
      <c r="F239" s="11"/>
      <c r="G239" s="37"/>
      <c r="I239" s="41">
        <f t="shared" si="19"/>
        <v>0</v>
      </c>
      <c r="K239" s="10">
        <f t="shared" si="20"/>
      </c>
    </row>
    <row r="240" spans="1:11" ht="18" customHeight="1">
      <c r="A240" s="55">
        <f t="shared" si="24"/>
      </c>
      <c r="B240" s="19">
        <v>23027</v>
      </c>
      <c r="C240" s="11"/>
      <c r="D240" s="11"/>
      <c r="E240" s="11" t="s">
        <v>35</v>
      </c>
      <c r="F240" s="11"/>
      <c r="G240" s="37"/>
      <c r="I240" s="41">
        <f t="shared" si="19"/>
        <v>0</v>
      </c>
      <c r="K240" s="10">
        <f t="shared" si="20"/>
      </c>
    </row>
    <row r="241" spans="1:11" ht="18" customHeight="1">
      <c r="A241" s="55">
        <f t="shared" si="24"/>
      </c>
      <c r="B241" s="19">
        <v>23041</v>
      </c>
      <c r="C241" s="11"/>
      <c r="D241" s="11"/>
      <c r="E241" s="11" t="s">
        <v>138</v>
      </c>
      <c r="F241" s="11"/>
      <c r="G241" s="37"/>
      <c r="I241" s="41">
        <f t="shared" si="19"/>
        <v>0</v>
      </c>
      <c r="K241" s="10">
        <f t="shared" si="20"/>
      </c>
    </row>
    <row r="242" spans="1:11" ht="18" customHeight="1">
      <c r="A242" s="55">
        <f t="shared" si="24"/>
      </c>
      <c r="B242" s="19">
        <v>23097</v>
      </c>
      <c r="C242" s="11"/>
      <c r="D242" s="11"/>
      <c r="E242" s="11" t="s">
        <v>139</v>
      </c>
      <c r="F242" s="11"/>
      <c r="G242" s="37"/>
      <c r="I242" s="41">
        <f t="shared" si="19"/>
        <v>0</v>
      </c>
      <c r="K242" s="10">
        <f t="shared" si="20"/>
      </c>
    </row>
    <row r="243" spans="1:11" ht="18" customHeight="1">
      <c r="A243" s="54">
        <f>IF(OR(G244+G245+G246+G247+G248+G249&lt;&gt;G243,G243&lt;&gt;G250+G251+G252+G253+G254+G255+G256),"加總錯誤","")&amp;IF(G243&lt;0," 不可為負數","")&amp;IF(K243&lt;&gt;"",","&amp;K243,"")</f>
      </c>
      <c r="B243" s="19">
        <v>23500</v>
      </c>
      <c r="C243" s="11"/>
      <c r="D243" s="11" t="s">
        <v>140</v>
      </c>
      <c r="E243" s="11"/>
      <c r="F243" s="11"/>
      <c r="G243" s="40"/>
      <c r="I243" s="41">
        <f t="shared" si="19"/>
        <v>0</v>
      </c>
      <c r="K243" s="10">
        <f t="shared" si="20"/>
      </c>
    </row>
    <row r="244" spans="1:11" ht="18" customHeight="1">
      <c r="A244" s="55">
        <f>IF(G244&lt;0," 不可為負數","")&amp;IF(K244&lt;&gt;"",","&amp;K244,"")</f>
      </c>
      <c r="B244" s="19">
        <v>235001</v>
      </c>
      <c r="C244" s="11"/>
      <c r="D244" s="11"/>
      <c r="E244" s="11"/>
      <c r="F244" s="11" t="s">
        <v>0</v>
      </c>
      <c r="G244" s="37"/>
      <c r="I244" s="41">
        <f t="shared" si="19"/>
        <v>0</v>
      </c>
      <c r="K244" s="10">
        <f t="shared" si="20"/>
      </c>
    </row>
    <row r="245" spans="1:11" ht="18" customHeight="1">
      <c r="A245" s="55">
        <f aca="true" t="shared" si="25" ref="A245:A255">K245&amp;IF(G245&lt;0," 不可為負數","")</f>
      </c>
      <c r="B245" s="19">
        <v>235002</v>
      </c>
      <c r="C245" s="11"/>
      <c r="D245" s="11"/>
      <c r="E245" s="11"/>
      <c r="F245" s="11" t="s">
        <v>1</v>
      </c>
      <c r="G245" s="37"/>
      <c r="I245" s="41">
        <f t="shared" si="19"/>
        <v>0</v>
      </c>
      <c r="K245" s="10">
        <f t="shared" si="20"/>
      </c>
    </row>
    <row r="246" spans="1:11" ht="18" customHeight="1">
      <c r="A246" s="55">
        <f t="shared" si="25"/>
      </c>
      <c r="B246" s="19">
        <v>235003</v>
      </c>
      <c r="C246" s="11"/>
      <c r="D246" s="11"/>
      <c r="E246" s="11"/>
      <c r="F246" s="11" t="s">
        <v>69</v>
      </c>
      <c r="G246" s="37"/>
      <c r="I246" s="41">
        <f t="shared" si="19"/>
        <v>0</v>
      </c>
      <c r="K246" s="10">
        <f t="shared" si="20"/>
      </c>
    </row>
    <row r="247" spans="1:11" ht="18" customHeight="1">
      <c r="A247" s="55">
        <f t="shared" si="25"/>
      </c>
      <c r="B247" s="19">
        <v>235004</v>
      </c>
      <c r="C247" s="11"/>
      <c r="D247" s="11"/>
      <c r="E247" s="11"/>
      <c r="F247" s="11" t="s">
        <v>70</v>
      </c>
      <c r="G247" s="37"/>
      <c r="I247" s="41">
        <f t="shared" si="19"/>
        <v>0</v>
      </c>
      <c r="K247" s="10">
        <f t="shared" si="20"/>
      </c>
    </row>
    <row r="248" spans="1:11" ht="18" customHeight="1">
      <c r="A248" s="55">
        <f t="shared" si="25"/>
      </c>
      <c r="B248" s="19">
        <v>235005</v>
      </c>
      <c r="C248" s="11"/>
      <c r="D248" s="11"/>
      <c r="E248" s="11"/>
      <c r="F248" s="11" t="s">
        <v>71</v>
      </c>
      <c r="G248" s="37"/>
      <c r="I248" s="41">
        <f t="shared" si="19"/>
        <v>0</v>
      </c>
      <c r="K248" s="10">
        <f t="shared" si="20"/>
      </c>
    </row>
    <row r="249" spans="1:11" ht="18" customHeight="1">
      <c r="A249" s="55">
        <f t="shared" si="25"/>
      </c>
      <c r="B249" s="19">
        <v>235006</v>
      </c>
      <c r="C249" s="11"/>
      <c r="D249" s="11"/>
      <c r="E249" s="11"/>
      <c r="F249" s="11" t="s">
        <v>72</v>
      </c>
      <c r="G249" s="37"/>
      <c r="I249" s="41">
        <f t="shared" si="19"/>
        <v>0</v>
      </c>
      <c r="K249" s="10">
        <f t="shared" si="20"/>
      </c>
    </row>
    <row r="250" spans="1:11" ht="18" customHeight="1">
      <c r="A250" s="55">
        <f t="shared" si="25"/>
      </c>
      <c r="B250" s="19">
        <v>23507</v>
      </c>
      <c r="C250" s="11"/>
      <c r="D250" s="11"/>
      <c r="E250" s="11" t="s">
        <v>141</v>
      </c>
      <c r="F250" s="11"/>
      <c r="G250" s="37"/>
      <c r="I250" s="41">
        <f t="shared" si="19"/>
        <v>0</v>
      </c>
      <c r="K250" s="10">
        <f t="shared" si="20"/>
      </c>
    </row>
    <row r="251" spans="1:11" ht="18" customHeight="1">
      <c r="A251" s="55">
        <f t="shared" si="25"/>
      </c>
      <c r="B251" s="19">
        <v>23523</v>
      </c>
      <c r="C251" s="11"/>
      <c r="D251" s="11"/>
      <c r="E251" s="11" t="s">
        <v>142</v>
      </c>
      <c r="F251" s="11"/>
      <c r="G251" s="37"/>
      <c r="I251" s="41">
        <f t="shared" si="19"/>
        <v>0</v>
      </c>
      <c r="K251" s="10">
        <f t="shared" si="20"/>
      </c>
    </row>
    <row r="252" spans="1:11" ht="18" customHeight="1">
      <c r="A252" s="55">
        <f t="shared" si="25"/>
      </c>
      <c r="B252" s="19">
        <v>23533</v>
      </c>
      <c r="C252" s="11"/>
      <c r="D252" s="11"/>
      <c r="E252" s="11" t="s">
        <v>143</v>
      </c>
      <c r="F252" s="11"/>
      <c r="G252" s="37"/>
      <c r="I252" s="41">
        <f t="shared" si="19"/>
        <v>0</v>
      </c>
      <c r="K252" s="10">
        <f t="shared" si="20"/>
      </c>
    </row>
    <row r="253" spans="1:11" ht="18" customHeight="1">
      <c r="A253" s="55">
        <f t="shared" si="25"/>
      </c>
      <c r="B253" s="19">
        <v>23535</v>
      </c>
      <c r="C253" s="11"/>
      <c r="D253" s="11"/>
      <c r="E253" s="11" t="s">
        <v>144</v>
      </c>
      <c r="F253" s="11"/>
      <c r="G253" s="37"/>
      <c r="I253" s="41">
        <f t="shared" si="19"/>
        <v>0</v>
      </c>
      <c r="K253" s="10">
        <f t="shared" si="20"/>
      </c>
    </row>
    <row r="254" spans="1:11" ht="18" customHeight="1">
      <c r="A254" s="55">
        <f t="shared" si="25"/>
      </c>
      <c r="B254" s="19">
        <v>23591</v>
      </c>
      <c r="C254" s="11"/>
      <c r="D254" s="11"/>
      <c r="E254" s="11" t="s">
        <v>36</v>
      </c>
      <c r="F254" s="11"/>
      <c r="G254" s="37"/>
      <c r="I254" s="41">
        <f t="shared" si="19"/>
        <v>0</v>
      </c>
      <c r="K254" s="10">
        <f t="shared" si="20"/>
      </c>
    </row>
    <row r="255" spans="1:11" ht="18" customHeight="1">
      <c r="A255" s="55">
        <f t="shared" si="25"/>
      </c>
      <c r="B255" s="19">
        <v>23593</v>
      </c>
      <c r="C255" s="11"/>
      <c r="D255" s="11"/>
      <c r="E255" s="11" t="s">
        <v>37</v>
      </c>
      <c r="F255" s="11"/>
      <c r="G255" s="37"/>
      <c r="I255" s="41">
        <f t="shared" si="19"/>
        <v>0</v>
      </c>
      <c r="K255" s="10">
        <f t="shared" si="20"/>
      </c>
    </row>
    <row r="256" spans="1:11" ht="18" customHeight="1">
      <c r="A256" s="55">
        <f>K256</f>
      </c>
      <c r="B256" s="19">
        <v>23595</v>
      </c>
      <c r="C256" s="11"/>
      <c r="D256" s="11"/>
      <c r="E256" s="11" t="s">
        <v>145</v>
      </c>
      <c r="F256" s="11"/>
      <c r="G256" s="37"/>
      <c r="I256" s="41">
        <f t="shared" si="19"/>
        <v>0</v>
      </c>
      <c r="K256" s="10">
        <f t="shared" si="20"/>
      </c>
    </row>
    <row r="257" spans="1:11" ht="18" customHeight="1">
      <c r="A257" s="54">
        <f>IF(OR(G258+G259+G260+G261+G262+G263&lt;&gt;G257,G257&lt;&gt;G264+G265-G266),"加總錯誤","")&amp;IF(G257&lt;0," 不可為負數","")&amp;IF(K257&lt;&gt;"",","&amp;K257,"")</f>
      </c>
      <c r="B257" s="19">
        <v>24000</v>
      </c>
      <c r="C257" s="11"/>
      <c r="D257" s="11" t="s">
        <v>146</v>
      </c>
      <c r="E257" s="11"/>
      <c r="F257" s="11"/>
      <c r="G257" s="37"/>
      <c r="I257" s="41">
        <f t="shared" si="19"/>
        <v>0</v>
      </c>
      <c r="K257" s="10">
        <f t="shared" si="20"/>
      </c>
    </row>
    <row r="258" spans="1:11" ht="18" customHeight="1">
      <c r="A258" s="55">
        <f aca="true" t="shared" si="26" ref="A258:A266">K258&amp;IF(G258&lt;0," 不可為負數","")</f>
      </c>
      <c r="B258" s="19">
        <v>240001</v>
      </c>
      <c r="C258" s="11"/>
      <c r="D258" s="11"/>
      <c r="E258" s="11"/>
      <c r="F258" s="11" t="s">
        <v>0</v>
      </c>
      <c r="G258" s="37"/>
      <c r="I258" s="41">
        <f t="shared" si="19"/>
        <v>0</v>
      </c>
      <c r="K258" s="10">
        <f t="shared" si="20"/>
      </c>
    </row>
    <row r="259" spans="1:11" ht="18" customHeight="1">
      <c r="A259" s="55">
        <f t="shared" si="26"/>
      </c>
      <c r="B259" s="19">
        <v>240002</v>
      </c>
      <c r="C259" s="11"/>
      <c r="D259" s="11"/>
      <c r="E259" s="11"/>
      <c r="F259" s="11" t="s">
        <v>1</v>
      </c>
      <c r="G259" s="37"/>
      <c r="I259" s="41">
        <f t="shared" si="19"/>
        <v>0</v>
      </c>
      <c r="K259" s="10">
        <f t="shared" si="20"/>
      </c>
    </row>
    <row r="260" spans="1:11" ht="18" customHeight="1">
      <c r="A260" s="55">
        <f t="shared" si="26"/>
      </c>
      <c r="B260" s="19">
        <v>240003</v>
      </c>
      <c r="C260" s="11"/>
      <c r="D260" s="11"/>
      <c r="E260" s="11"/>
      <c r="F260" s="11" t="s">
        <v>69</v>
      </c>
      <c r="G260" s="37"/>
      <c r="I260" s="41">
        <f t="shared" si="19"/>
        <v>0</v>
      </c>
      <c r="K260" s="10">
        <f t="shared" si="20"/>
      </c>
    </row>
    <row r="261" spans="1:11" ht="18" customHeight="1">
      <c r="A261" s="55">
        <f t="shared" si="26"/>
      </c>
      <c r="B261" s="19">
        <v>240004</v>
      </c>
      <c r="C261" s="11"/>
      <c r="D261" s="11"/>
      <c r="E261" s="11"/>
      <c r="F261" s="11" t="s">
        <v>70</v>
      </c>
      <c r="G261" s="37"/>
      <c r="I261" s="41">
        <f t="shared" si="19"/>
        <v>0</v>
      </c>
      <c r="K261" s="10">
        <f t="shared" si="20"/>
      </c>
    </row>
    <row r="262" spans="1:11" ht="18" customHeight="1">
      <c r="A262" s="55">
        <f t="shared" si="26"/>
      </c>
      <c r="B262" s="19">
        <v>240005</v>
      </c>
      <c r="C262" s="11"/>
      <c r="D262" s="11"/>
      <c r="E262" s="11"/>
      <c r="F262" s="11" t="s">
        <v>71</v>
      </c>
      <c r="G262" s="37"/>
      <c r="I262" s="41">
        <f t="shared" si="19"/>
        <v>0</v>
      </c>
      <c r="K262" s="10">
        <f t="shared" si="20"/>
      </c>
    </row>
    <row r="263" spans="1:11" ht="18" customHeight="1">
      <c r="A263" s="55">
        <f t="shared" si="26"/>
      </c>
      <c r="B263" s="19">
        <v>240006</v>
      </c>
      <c r="C263" s="11"/>
      <c r="D263" s="11"/>
      <c r="E263" s="11"/>
      <c r="F263" s="11" t="s">
        <v>72</v>
      </c>
      <c r="G263" s="37"/>
      <c r="I263" s="41">
        <f t="shared" si="19"/>
        <v>0</v>
      </c>
      <c r="K263" s="10">
        <f t="shared" si="20"/>
      </c>
    </row>
    <row r="264" spans="1:11" ht="18" customHeight="1">
      <c r="A264" s="55">
        <f t="shared" si="26"/>
      </c>
      <c r="B264" s="19">
        <v>24001</v>
      </c>
      <c r="C264" s="11"/>
      <c r="D264" s="11"/>
      <c r="E264" s="11" t="s">
        <v>146</v>
      </c>
      <c r="F264" s="11"/>
      <c r="G264" s="37"/>
      <c r="I264" s="41">
        <f t="shared" si="19"/>
        <v>0</v>
      </c>
      <c r="K264" s="10">
        <f t="shared" si="20"/>
      </c>
    </row>
    <row r="265" spans="1:11" ht="18" customHeight="1">
      <c r="A265" s="55">
        <f t="shared" si="26"/>
      </c>
      <c r="B265" s="19">
        <v>24003</v>
      </c>
      <c r="C265" s="11"/>
      <c r="D265" s="11"/>
      <c r="E265" s="11" t="s">
        <v>147</v>
      </c>
      <c r="F265" s="11"/>
      <c r="G265" s="37"/>
      <c r="I265" s="41">
        <f t="shared" si="19"/>
        <v>0</v>
      </c>
      <c r="K265" s="10">
        <f t="shared" si="20"/>
      </c>
    </row>
    <row r="266" spans="1:11" ht="18" customHeight="1">
      <c r="A266" s="55">
        <f t="shared" si="26"/>
      </c>
      <c r="B266" s="19">
        <v>24004</v>
      </c>
      <c r="C266" s="11"/>
      <c r="D266" s="11"/>
      <c r="E266" s="19" t="s">
        <v>148</v>
      </c>
      <c r="F266" s="11"/>
      <c r="G266" s="37"/>
      <c r="I266" s="41">
        <f t="shared" si="19"/>
        <v>0</v>
      </c>
      <c r="K266" s="10">
        <f t="shared" si="20"/>
      </c>
    </row>
    <row r="267" spans="1:11" ht="18" customHeight="1">
      <c r="A267" s="42">
        <f>IF(OR(G268+G269+G270+G271+G272+G273&lt;&gt;G267,G267&lt;&gt;G274+G275+G277+G278-G279+G280+G281),"加總錯誤","")&amp;IF(G267&lt;0," 不可為負數","")&amp;IF(K267&lt;&gt;"",","&amp;K267,"")</f>
      </c>
      <c r="B267" s="19">
        <v>25500</v>
      </c>
      <c r="C267" s="11"/>
      <c r="D267" s="11" t="s">
        <v>149</v>
      </c>
      <c r="E267" s="11"/>
      <c r="F267" s="11"/>
      <c r="G267" s="40"/>
      <c r="I267" s="41">
        <f aca="true" t="shared" si="27" ref="I267:I317">INT(G267)</f>
        <v>0</v>
      </c>
      <c r="K267" s="10">
        <f aca="true" t="shared" si="28" ref="K267:K317">IF(ISERROR(SUM(I267)),"請輸入整數",IF(SUM(G267)=SUM(I267),"","請輸入整數"))</f>
      </c>
    </row>
    <row r="268" spans="1:11" ht="18" customHeight="1">
      <c r="A268" s="55">
        <f aca="true" t="shared" si="29" ref="A268:A281">K268&amp;IF(G268&lt;0," 不可為負數","")</f>
      </c>
      <c r="B268" s="19">
        <v>255001</v>
      </c>
      <c r="C268" s="11"/>
      <c r="D268" s="11"/>
      <c r="E268" s="11"/>
      <c r="F268" s="11" t="s">
        <v>0</v>
      </c>
      <c r="G268" s="37"/>
      <c r="I268" s="41">
        <f t="shared" si="27"/>
        <v>0</v>
      </c>
      <c r="K268" s="10">
        <f t="shared" si="28"/>
      </c>
    </row>
    <row r="269" spans="1:11" ht="18" customHeight="1">
      <c r="A269" s="55">
        <f t="shared" si="29"/>
      </c>
      <c r="B269" s="19">
        <v>255002</v>
      </c>
      <c r="C269" s="11"/>
      <c r="D269" s="11"/>
      <c r="E269" s="11"/>
      <c r="F269" s="11" t="s">
        <v>1</v>
      </c>
      <c r="G269" s="37"/>
      <c r="I269" s="41">
        <f t="shared" si="27"/>
        <v>0</v>
      </c>
      <c r="K269" s="10">
        <f t="shared" si="28"/>
      </c>
    </row>
    <row r="270" spans="1:11" ht="18" customHeight="1">
      <c r="A270" s="55">
        <f t="shared" si="29"/>
      </c>
      <c r="B270" s="19">
        <v>255003</v>
      </c>
      <c r="C270" s="11"/>
      <c r="D270" s="11"/>
      <c r="E270" s="11"/>
      <c r="F270" s="11" t="s">
        <v>69</v>
      </c>
      <c r="G270" s="37"/>
      <c r="I270" s="41">
        <f t="shared" si="27"/>
        <v>0</v>
      </c>
      <c r="K270" s="10">
        <f t="shared" si="28"/>
      </c>
    </row>
    <row r="271" spans="1:11" ht="18" customHeight="1">
      <c r="A271" s="55">
        <f t="shared" si="29"/>
      </c>
      <c r="B271" s="19">
        <v>255004</v>
      </c>
      <c r="C271" s="11"/>
      <c r="D271" s="11"/>
      <c r="E271" s="11"/>
      <c r="F271" s="11" t="s">
        <v>70</v>
      </c>
      <c r="G271" s="37"/>
      <c r="I271" s="41">
        <f t="shared" si="27"/>
        <v>0</v>
      </c>
      <c r="K271" s="10">
        <f t="shared" si="28"/>
      </c>
    </row>
    <row r="272" spans="1:11" ht="18" customHeight="1">
      <c r="A272" s="55">
        <f t="shared" si="29"/>
      </c>
      <c r="B272" s="19">
        <v>255005</v>
      </c>
      <c r="C272" s="11"/>
      <c r="D272" s="11"/>
      <c r="E272" s="11"/>
      <c r="F272" s="11" t="s">
        <v>71</v>
      </c>
      <c r="G272" s="37"/>
      <c r="I272" s="41">
        <f t="shared" si="27"/>
        <v>0</v>
      </c>
      <c r="K272" s="10">
        <f t="shared" si="28"/>
      </c>
    </row>
    <row r="273" spans="1:11" ht="18" customHeight="1">
      <c r="A273" s="55">
        <f t="shared" si="29"/>
      </c>
      <c r="B273" s="19">
        <v>255006</v>
      </c>
      <c r="C273" s="11"/>
      <c r="D273" s="11"/>
      <c r="E273" s="11"/>
      <c r="F273" s="11" t="s">
        <v>72</v>
      </c>
      <c r="G273" s="37"/>
      <c r="I273" s="41">
        <f t="shared" si="27"/>
        <v>0</v>
      </c>
      <c r="K273" s="10">
        <f t="shared" si="28"/>
      </c>
    </row>
    <row r="274" spans="1:11" ht="18" customHeight="1">
      <c r="A274" s="55">
        <f t="shared" si="29"/>
      </c>
      <c r="B274" s="19">
        <v>25505</v>
      </c>
      <c r="C274" s="11"/>
      <c r="D274" s="11"/>
      <c r="E274" s="11" t="s">
        <v>150</v>
      </c>
      <c r="F274" s="11"/>
      <c r="G274" s="37"/>
      <c r="I274" s="41">
        <f t="shared" si="27"/>
        <v>0</v>
      </c>
      <c r="K274" s="10">
        <f t="shared" si="28"/>
      </c>
    </row>
    <row r="275" spans="1:11" ht="18" customHeight="1">
      <c r="A275" s="55">
        <f t="shared" si="29"/>
      </c>
      <c r="B275" s="19">
        <v>25507</v>
      </c>
      <c r="C275" s="11"/>
      <c r="D275" s="11"/>
      <c r="E275" s="11" t="s">
        <v>151</v>
      </c>
      <c r="F275" s="11"/>
      <c r="G275" s="37"/>
      <c r="I275" s="41">
        <f t="shared" si="27"/>
        <v>0</v>
      </c>
      <c r="K275" s="10">
        <f t="shared" si="28"/>
      </c>
    </row>
    <row r="276" spans="1:11" ht="18" customHeight="1">
      <c r="A276" s="55">
        <f t="shared" si="29"/>
      </c>
      <c r="B276" s="46">
        <v>25509</v>
      </c>
      <c r="C276" s="11"/>
      <c r="D276" s="11"/>
      <c r="E276" s="47" t="s">
        <v>152</v>
      </c>
      <c r="F276" s="11"/>
      <c r="G276" s="37"/>
      <c r="I276" s="41">
        <f t="shared" si="27"/>
        <v>0</v>
      </c>
      <c r="K276" s="10">
        <f t="shared" si="28"/>
      </c>
    </row>
    <row r="277" spans="1:11" ht="18" customHeight="1">
      <c r="A277" s="55">
        <f t="shared" si="29"/>
      </c>
      <c r="B277" s="19">
        <v>25511</v>
      </c>
      <c r="C277" s="11"/>
      <c r="D277" s="11"/>
      <c r="E277" s="11" t="s">
        <v>38</v>
      </c>
      <c r="F277" s="11"/>
      <c r="G277" s="37"/>
      <c r="I277" s="41">
        <f t="shared" si="27"/>
        <v>0</v>
      </c>
      <c r="K277" s="10">
        <f t="shared" si="28"/>
      </c>
    </row>
    <row r="278" spans="1:11" ht="18" customHeight="1">
      <c r="A278" s="55">
        <f t="shared" si="29"/>
      </c>
      <c r="B278" s="19">
        <v>25513</v>
      </c>
      <c r="C278" s="11"/>
      <c r="D278" s="11"/>
      <c r="E278" s="11" t="s">
        <v>39</v>
      </c>
      <c r="F278" s="11"/>
      <c r="G278" s="37"/>
      <c r="I278" s="41">
        <f t="shared" si="27"/>
        <v>0</v>
      </c>
      <c r="K278" s="10">
        <f t="shared" si="28"/>
      </c>
    </row>
    <row r="279" spans="1:11" ht="18" customHeight="1">
      <c r="A279" s="55">
        <f t="shared" si="29"/>
      </c>
      <c r="B279" s="19">
        <v>25514</v>
      </c>
      <c r="C279" s="11"/>
      <c r="D279" s="11"/>
      <c r="E279" s="11" t="s">
        <v>40</v>
      </c>
      <c r="F279" s="11"/>
      <c r="G279" s="37"/>
      <c r="I279" s="41">
        <f t="shared" si="27"/>
        <v>0</v>
      </c>
      <c r="K279" s="10">
        <f t="shared" si="28"/>
      </c>
    </row>
    <row r="280" spans="1:11" ht="18" customHeight="1">
      <c r="A280" s="55">
        <f t="shared" si="29"/>
      </c>
      <c r="B280" s="19">
        <v>25541</v>
      </c>
      <c r="C280" s="11"/>
      <c r="D280" s="11"/>
      <c r="E280" s="11" t="s">
        <v>41</v>
      </c>
      <c r="F280" s="11"/>
      <c r="G280" s="37"/>
      <c r="I280" s="41">
        <f t="shared" si="27"/>
        <v>0</v>
      </c>
      <c r="K280" s="10">
        <f t="shared" si="28"/>
      </c>
    </row>
    <row r="281" spans="1:11" ht="18" customHeight="1">
      <c r="A281" s="55">
        <f t="shared" si="29"/>
      </c>
      <c r="B281" s="19">
        <v>25597</v>
      </c>
      <c r="C281" s="11"/>
      <c r="D281" s="11"/>
      <c r="E281" s="11" t="s">
        <v>153</v>
      </c>
      <c r="F281" s="11"/>
      <c r="G281" s="37"/>
      <c r="I281" s="41">
        <f t="shared" si="27"/>
        <v>0</v>
      </c>
      <c r="K281" s="10">
        <f t="shared" si="28"/>
      </c>
    </row>
    <row r="282" spans="1:11" ht="18" customHeight="1">
      <c r="A282" s="54">
        <f>IF(G282&lt;&gt;G283+G284+G285+G286+G287+G288,"加總錯誤","")&amp;IF(G282&lt;0," 不可為負數","")&amp;IF(K282&lt;&gt;"",","&amp;K282,"")</f>
      </c>
      <c r="B282" s="19">
        <v>25600</v>
      </c>
      <c r="C282" s="11"/>
      <c r="D282" s="11" t="s">
        <v>42</v>
      </c>
      <c r="E282" s="11"/>
      <c r="F282" s="11"/>
      <c r="G282" s="37"/>
      <c r="I282" s="41">
        <f t="shared" si="27"/>
        <v>0</v>
      </c>
      <c r="K282" s="10">
        <f t="shared" si="28"/>
      </c>
    </row>
    <row r="283" spans="1:11" ht="18" customHeight="1">
      <c r="A283" s="55">
        <f aca="true" t="shared" si="30" ref="A283:A288">K283&amp;IF(G283&lt;0," 不可為負數","")</f>
      </c>
      <c r="B283" s="19">
        <v>256001</v>
      </c>
      <c r="C283" s="11"/>
      <c r="D283" s="11"/>
      <c r="E283" s="11"/>
      <c r="F283" s="11" t="s">
        <v>0</v>
      </c>
      <c r="G283" s="37"/>
      <c r="I283" s="41">
        <f t="shared" si="27"/>
        <v>0</v>
      </c>
      <c r="K283" s="10">
        <f t="shared" si="28"/>
      </c>
    </row>
    <row r="284" spans="1:11" ht="18" customHeight="1">
      <c r="A284" s="55">
        <f t="shared" si="30"/>
      </c>
      <c r="B284" s="19">
        <v>256002</v>
      </c>
      <c r="C284" s="11"/>
      <c r="D284" s="11"/>
      <c r="E284" s="11"/>
      <c r="F284" s="11" t="s">
        <v>1</v>
      </c>
      <c r="G284" s="37"/>
      <c r="I284" s="41">
        <f t="shared" si="27"/>
        <v>0</v>
      </c>
      <c r="K284" s="10">
        <f t="shared" si="28"/>
      </c>
    </row>
    <row r="285" spans="1:11" ht="18" customHeight="1">
      <c r="A285" s="55">
        <f t="shared" si="30"/>
      </c>
      <c r="B285" s="19">
        <v>256003</v>
      </c>
      <c r="C285" s="11"/>
      <c r="D285" s="11"/>
      <c r="E285" s="11"/>
      <c r="F285" s="11" t="s">
        <v>69</v>
      </c>
      <c r="G285" s="37"/>
      <c r="I285" s="41">
        <f t="shared" si="27"/>
        <v>0</v>
      </c>
      <c r="K285" s="10">
        <f t="shared" si="28"/>
      </c>
    </row>
    <row r="286" spans="1:11" ht="18" customHeight="1">
      <c r="A286" s="55">
        <f t="shared" si="30"/>
      </c>
      <c r="B286" s="19">
        <v>256004</v>
      </c>
      <c r="C286" s="11"/>
      <c r="D286" s="11"/>
      <c r="E286" s="11"/>
      <c r="F286" s="11" t="s">
        <v>70</v>
      </c>
      <c r="G286" s="37"/>
      <c r="I286" s="41">
        <f t="shared" si="27"/>
        <v>0</v>
      </c>
      <c r="K286" s="10">
        <f t="shared" si="28"/>
      </c>
    </row>
    <row r="287" spans="1:11" ht="18" customHeight="1">
      <c r="A287" s="55">
        <f t="shared" si="30"/>
      </c>
      <c r="B287" s="19">
        <v>256005</v>
      </c>
      <c r="C287" s="11"/>
      <c r="D287" s="11"/>
      <c r="E287" s="11"/>
      <c r="F287" s="11" t="s">
        <v>71</v>
      </c>
      <c r="G287" s="37"/>
      <c r="I287" s="41">
        <f t="shared" si="27"/>
        <v>0</v>
      </c>
      <c r="K287" s="10">
        <f t="shared" si="28"/>
      </c>
    </row>
    <row r="288" spans="1:11" ht="18" customHeight="1">
      <c r="A288" s="55">
        <f t="shared" si="30"/>
      </c>
      <c r="B288" s="19">
        <v>256006</v>
      </c>
      <c r="C288" s="11"/>
      <c r="D288" s="11"/>
      <c r="E288" s="11"/>
      <c r="F288" s="11" t="s">
        <v>72</v>
      </c>
      <c r="G288" s="37"/>
      <c r="I288" s="41">
        <f t="shared" si="27"/>
        <v>0</v>
      </c>
      <c r="K288" s="10">
        <f t="shared" si="28"/>
      </c>
    </row>
    <row r="289" spans="1:11" ht="18" customHeight="1">
      <c r="A289" s="54">
        <f>IF(G290+G291+G292+G293+G294+G295&lt;&gt;G289,"加總錯誤","")&amp;IF(G289&lt;0," 不可為負數","")&amp;IF(K289&lt;&gt;"",","&amp;K289,"")</f>
      </c>
      <c r="B289" s="19">
        <v>29693</v>
      </c>
      <c r="C289" s="11"/>
      <c r="D289" s="11" t="s">
        <v>154</v>
      </c>
      <c r="E289" s="11"/>
      <c r="F289" s="11"/>
      <c r="G289" s="37"/>
      <c r="I289" s="41">
        <f t="shared" si="27"/>
        <v>0</v>
      </c>
      <c r="K289" s="10">
        <f t="shared" si="28"/>
      </c>
    </row>
    <row r="290" spans="1:11" ht="18" customHeight="1">
      <c r="A290" s="55">
        <f>IF(AND(G153&gt;0,G290&gt;0),"資料有誤","")&amp;IF(G290&lt;0," 不可為負數","")&amp;IF(K290&lt;&gt;"",","&amp;K290,"")</f>
      </c>
      <c r="B290" s="19">
        <v>296931</v>
      </c>
      <c r="C290" s="11"/>
      <c r="D290" s="11"/>
      <c r="E290" s="11"/>
      <c r="F290" s="11" t="s">
        <v>0</v>
      </c>
      <c r="G290" s="37"/>
      <c r="I290" s="41">
        <f t="shared" si="27"/>
        <v>0</v>
      </c>
      <c r="K290" s="10">
        <f t="shared" si="28"/>
      </c>
    </row>
    <row r="291" spans="1:11" ht="18" customHeight="1">
      <c r="A291" s="55">
        <f>K291&amp;IF(G291&lt;0," 不可為負數","")</f>
      </c>
      <c r="B291" s="19">
        <v>296932</v>
      </c>
      <c r="C291" s="11"/>
      <c r="D291" s="11"/>
      <c r="E291" s="11"/>
      <c r="F291" s="11" t="s">
        <v>1</v>
      </c>
      <c r="G291" s="37"/>
      <c r="I291" s="41">
        <f t="shared" si="27"/>
        <v>0</v>
      </c>
      <c r="K291" s="10">
        <f t="shared" si="28"/>
      </c>
    </row>
    <row r="292" spans="1:11" ht="18" customHeight="1">
      <c r="A292" s="55">
        <f>K292&amp;IF(G292&lt;0," 不可為負數","")</f>
      </c>
      <c r="B292" s="19">
        <v>296933</v>
      </c>
      <c r="C292" s="11"/>
      <c r="D292" s="11"/>
      <c r="E292" s="11"/>
      <c r="F292" s="11" t="s">
        <v>69</v>
      </c>
      <c r="G292" s="37"/>
      <c r="I292" s="41">
        <f t="shared" si="27"/>
        <v>0</v>
      </c>
      <c r="K292" s="10">
        <f t="shared" si="28"/>
      </c>
    </row>
    <row r="293" spans="1:11" ht="18" customHeight="1">
      <c r="A293" s="55">
        <f>K293&amp;IF(G293&lt;0," 不可為負數","")</f>
      </c>
      <c r="B293" s="19">
        <v>296934</v>
      </c>
      <c r="C293" s="11"/>
      <c r="D293" s="11"/>
      <c r="E293" s="11"/>
      <c r="F293" s="11" t="s">
        <v>70</v>
      </c>
      <c r="G293" s="37"/>
      <c r="I293" s="41">
        <f t="shared" si="27"/>
        <v>0</v>
      </c>
      <c r="K293" s="10">
        <f t="shared" si="28"/>
      </c>
    </row>
    <row r="294" spans="1:11" ht="18" customHeight="1">
      <c r="A294" s="55">
        <f>K294&amp;IF(G294&lt;0," 不可為負數","")</f>
      </c>
      <c r="B294" s="19">
        <v>296935</v>
      </c>
      <c r="C294" s="11"/>
      <c r="D294" s="11"/>
      <c r="E294" s="11"/>
      <c r="F294" s="11" t="s">
        <v>71</v>
      </c>
      <c r="G294" s="37"/>
      <c r="I294" s="41">
        <f t="shared" si="27"/>
        <v>0</v>
      </c>
      <c r="K294" s="10">
        <f t="shared" si="28"/>
      </c>
    </row>
    <row r="295" spans="1:11" ht="18" customHeight="1">
      <c r="A295" s="55">
        <f>K295&amp;IF(G295&lt;0," 不可為負數","")</f>
      </c>
      <c r="B295" s="19">
        <v>296936</v>
      </c>
      <c r="C295" s="11"/>
      <c r="D295" s="11"/>
      <c r="E295" s="11"/>
      <c r="F295" s="11" t="s">
        <v>72</v>
      </c>
      <c r="G295" s="37"/>
      <c r="I295" s="41">
        <f t="shared" si="27"/>
        <v>0</v>
      </c>
      <c r="K295" s="10">
        <f t="shared" si="28"/>
      </c>
    </row>
    <row r="296" spans="1:11" ht="18" customHeight="1">
      <c r="A296" s="54">
        <f>IF(G296&lt;&gt;G297+G298+G299+G300+G301+G302,"加總錯誤","")&amp;IF(G296&lt;0," 不可為負數","")&amp;IF(K296&lt;&gt;"",","&amp;K296,"")</f>
      </c>
      <c r="B296" s="19">
        <v>29500</v>
      </c>
      <c r="C296" s="11"/>
      <c r="D296" s="11" t="s">
        <v>155</v>
      </c>
      <c r="E296" s="11"/>
      <c r="F296" s="11"/>
      <c r="G296" s="37"/>
      <c r="I296" s="41">
        <f t="shared" si="27"/>
        <v>0</v>
      </c>
      <c r="K296" s="10">
        <f t="shared" si="28"/>
      </c>
    </row>
    <row r="297" spans="1:11" ht="18" customHeight="1">
      <c r="A297" s="55">
        <f aca="true" t="shared" si="31" ref="A297:A302">K297&amp;IF(G297&lt;0," 不可為負數","")</f>
      </c>
      <c r="B297" s="19">
        <v>295001</v>
      </c>
      <c r="C297" s="11"/>
      <c r="D297" s="11"/>
      <c r="E297" s="11"/>
      <c r="F297" s="11" t="s">
        <v>0</v>
      </c>
      <c r="G297" s="37"/>
      <c r="I297" s="41">
        <f t="shared" si="27"/>
        <v>0</v>
      </c>
      <c r="K297" s="10">
        <f t="shared" si="28"/>
      </c>
    </row>
    <row r="298" spans="1:11" ht="18" customHeight="1">
      <c r="A298" s="55">
        <f t="shared" si="31"/>
      </c>
      <c r="B298" s="19">
        <v>295002</v>
      </c>
      <c r="C298" s="11"/>
      <c r="D298" s="11"/>
      <c r="E298" s="11"/>
      <c r="F298" s="11" t="s">
        <v>1</v>
      </c>
      <c r="G298" s="37"/>
      <c r="I298" s="41">
        <f t="shared" si="27"/>
        <v>0</v>
      </c>
      <c r="K298" s="10">
        <f t="shared" si="28"/>
      </c>
    </row>
    <row r="299" spans="1:11" ht="18" customHeight="1">
      <c r="A299" s="55">
        <f t="shared" si="31"/>
      </c>
      <c r="B299" s="19">
        <v>295003</v>
      </c>
      <c r="C299" s="11"/>
      <c r="D299" s="11"/>
      <c r="E299" s="11"/>
      <c r="F299" s="11" t="s">
        <v>69</v>
      </c>
      <c r="G299" s="37"/>
      <c r="I299" s="41">
        <f t="shared" si="27"/>
        <v>0</v>
      </c>
      <c r="K299" s="10">
        <f t="shared" si="28"/>
      </c>
    </row>
    <row r="300" spans="1:11" ht="18" customHeight="1">
      <c r="A300" s="55">
        <f t="shared" si="31"/>
      </c>
      <c r="B300" s="19">
        <v>295004</v>
      </c>
      <c r="C300" s="11"/>
      <c r="D300" s="11"/>
      <c r="E300" s="11"/>
      <c r="F300" s="11" t="s">
        <v>70</v>
      </c>
      <c r="G300" s="37"/>
      <c r="I300" s="41">
        <f t="shared" si="27"/>
        <v>0</v>
      </c>
      <c r="K300" s="10">
        <f t="shared" si="28"/>
      </c>
    </row>
    <row r="301" spans="1:11" ht="18" customHeight="1">
      <c r="A301" s="55">
        <f t="shared" si="31"/>
      </c>
      <c r="B301" s="19">
        <v>295005</v>
      </c>
      <c r="C301" s="11"/>
      <c r="D301" s="11"/>
      <c r="E301" s="11"/>
      <c r="F301" s="11" t="s">
        <v>71</v>
      </c>
      <c r="G301" s="37"/>
      <c r="I301" s="41">
        <f t="shared" si="27"/>
        <v>0</v>
      </c>
      <c r="K301" s="10">
        <f t="shared" si="28"/>
      </c>
    </row>
    <row r="302" spans="1:11" ht="18" customHeight="1">
      <c r="A302" s="55">
        <f t="shared" si="31"/>
      </c>
      <c r="B302" s="19">
        <v>295006</v>
      </c>
      <c r="C302" s="11"/>
      <c r="D302" s="11"/>
      <c r="E302" s="11"/>
      <c r="F302" s="11" t="s">
        <v>72</v>
      </c>
      <c r="G302" s="37"/>
      <c r="I302" s="41">
        <f t="shared" si="27"/>
        <v>0</v>
      </c>
      <c r="K302" s="10">
        <f t="shared" si="28"/>
      </c>
    </row>
    <row r="303" spans="1:11" ht="18" customHeight="1">
      <c r="A303" s="54">
        <f>IF(G303&lt;&gt;G168+G189+G201+G212+G219+G226+G243+G257+G267+G282+G289+G296,"加總錯誤","")&amp;IF(G303&lt;0," 不可為負數","")&amp;IF(K303&lt;&gt;"",","&amp;K303,"")</f>
      </c>
      <c r="B303" s="19">
        <v>29999</v>
      </c>
      <c r="C303" s="11" t="s">
        <v>156</v>
      </c>
      <c r="D303" s="11"/>
      <c r="E303" s="11"/>
      <c r="F303" s="11"/>
      <c r="G303" s="37"/>
      <c r="I303" s="41">
        <f t="shared" si="27"/>
        <v>0</v>
      </c>
      <c r="K303" s="10">
        <f t="shared" si="28"/>
      </c>
    </row>
    <row r="304" spans="1:11" ht="18" customHeight="1">
      <c r="A304" s="55"/>
      <c r="B304" s="19">
        <v>30000</v>
      </c>
      <c r="C304" s="11" t="s">
        <v>157</v>
      </c>
      <c r="D304" s="12"/>
      <c r="E304" s="12"/>
      <c r="F304" s="12"/>
      <c r="G304" s="56"/>
      <c r="I304" s="41">
        <f t="shared" si="27"/>
        <v>0</v>
      </c>
      <c r="K304" s="10">
        <f t="shared" si="28"/>
      </c>
    </row>
    <row r="305" spans="1:11" ht="18" customHeight="1">
      <c r="A305" s="54">
        <f>IF(G305&lt;&gt;G306-G307+G308+G309+G310,"加總錯誤","")&amp;IF(K305&lt;&gt;"",","&amp;K305,"")</f>
      </c>
      <c r="B305" s="19">
        <v>32000</v>
      </c>
      <c r="C305" s="11"/>
      <c r="D305" s="11" t="s">
        <v>158</v>
      </c>
      <c r="E305" s="11"/>
      <c r="F305" s="11"/>
      <c r="G305" s="37"/>
      <c r="I305" s="41">
        <f t="shared" si="27"/>
        <v>0</v>
      </c>
      <c r="K305" s="10">
        <f t="shared" si="28"/>
      </c>
    </row>
    <row r="306" spans="1:11" ht="18" customHeight="1">
      <c r="A306" s="55">
        <f>K306&amp;IF(G306&lt;0," 不可為負數","")</f>
      </c>
      <c r="B306" s="19">
        <v>32011</v>
      </c>
      <c r="C306" s="11"/>
      <c r="D306" s="11"/>
      <c r="E306" s="11" t="s">
        <v>43</v>
      </c>
      <c r="F306" s="11"/>
      <c r="G306" s="37"/>
      <c r="I306" s="41">
        <f t="shared" si="27"/>
        <v>0</v>
      </c>
      <c r="K306" s="10">
        <f t="shared" si="28"/>
      </c>
    </row>
    <row r="307" spans="1:11" ht="18" customHeight="1">
      <c r="A307" s="55">
        <f>K307&amp;IF(G307&lt;0," 不可為負數","")</f>
      </c>
      <c r="B307" s="19">
        <v>32013</v>
      </c>
      <c r="C307" s="11"/>
      <c r="D307" s="11"/>
      <c r="E307" s="11" t="s">
        <v>44</v>
      </c>
      <c r="F307" s="11"/>
      <c r="G307" s="37"/>
      <c r="I307" s="41">
        <f t="shared" si="27"/>
        <v>0</v>
      </c>
      <c r="K307" s="10">
        <f t="shared" si="28"/>
      </c>
    </row>
    <row r="308" spans="1:11" ht="18" customHeight="1">
      <c r="A308" s="55">
        <f>K308</f>
      </c>
      <c r="B308" s="19">
        <v>32021</v>
      </c>
      <c r="C308" s="11"/>
      <c r="D308" s="11"/>
      <c r="E308" s="11" t="s">
        <v>45</v>
      </c>
      <c r="F308" s="11"/>
      <c r="G308" s="37"/>
      <c r="I308" s="41">
        <f t="shared" si="27"/>
        <v>0</v>
      </c>
      <c r="K308" s="10">
        <f t="shared" si="28"/>
      </c>
    </row>
    <row r="309" spans="1:11" ht="18" customHeight="1">
      <c r="A309" s="55">
        <f>K309</f>
      </c>
      <c r="B309" s="19">
        <v>32023</v>
      </c>
      <c r="C309" s="11"/>
      <c r="D309" s="11"/>
      <c r="E309" s="11" t="s">
        <v>159</v>
      </c>
      <c r="F309" s="11"/>
      <c r="G309" s="37"/>
      <c r="I309" s="41">
        <f t="shared" si="27"/>
        <v>0</v>
      </c>
      <c r="K309" s="10">
        <f t="shared" si="28"/>
      </c>
    </row>
    <row r="310" spans="1:11" ht="18" customHeight="1">
      <c r="A310" s="55">
        <f>K310</f>
      </c>
      <c r="B310" s="19">
        <v>32025</v>
      </c>
      <c r="C310" s="11"/>
      <c r="D310" s="11"/>
      <c r="E310" s="11" t="s">
        <v>46</v>
      </c>
      <c r="F310" s="11"/>
      <c r="G310" s="37"/>
      <c r="I310" s="41">
        <f t="shared" si="27"/>
        <v>0</v>
      </c>
      <c r="K310" s="10">
        <f t="shared" si="28"/>
      </c>
    </row>
    <row r="311" spans="1:11" ht="18" customHeight="1">
      <c r="A311" s="54">
        <f>IF(G312+G313+G314+G315+G316&lt;&gt;G311,"加總錯誤","")&amp;IF(K311&lt;&gt;"",","&amp;K311,"")</f>
      </c>
      <c r="B311" s="19">
        <v>32500</v>
      </c>
      <c r="C311" s="11"/>
      <c r="D311" s="11" t="s">
        <v>160</v>
      </c>
      <c r="E311" s="11"/>
      <c r="F311" s="11"/>
      <c r="G311" s="37"/>
      <c r="I311" s="41">
        <f t="shared" si="27"/>
        <v>0</v>
      </c>
      <c r="K311" s="10">
        <f t="shared" si="28"/>
      </c>
    </row>
    <row r="312" spans="1:11" s="21" customFormat="1" ht="18" customHeight="1">
      <c r="A312" s="55">
        <f>K312&amp;IF(G312&lt;0," 不可為負數","")</f>
      </c>
      <c r="B312" s="49">
        <v>31400</v>
      </c>
      <c r="C312" s="11"/>
      <c r="D312" s="17"/>
      <c r="E312" s="11" t="s">
        <v>195</v>
      </c>
      <c r="F312" s="11"/>
      <c r="G312" s="37"/>
      <c r="I312" s="41">
        <f t="shared" si="27"/>
        <v>0</v>
      </c>
      <c r="K312" s="10">
        <f t="shared" si="28"/>
      </c>
    </row>
    <row r="313" spans="1:11" s="21" customFormat="1" ht="18" customHeight="1">
      <c r="A313" s="55">
        <f>K313</f>
      </c>
      <c r="B313" s="19">
        <v>32523</v>
      </c>
      <c r="C313" s="11"/>
      <c r="D313" s="11"/>
      <c r="E313" s="11" t="s">
        <v>197</v>
      </c>
      <c r="F313" s="11"/>
      <c r="G313" s="37"/>
      <c r="I313" s="41">
        <f t="shared" si="27"/>
        <v>0</v>
      </c>
      <c r="K313" s="10">
        <f t="shared" si="28"/>
      </c>
    </row>
    <row r="314" spans="1:11" s="21" customFormat="1" ht="30" customHeight="1">
      <c r="A314" s="43">
        <f>K314</f>
      </c>
      <c r="B314" s="19">
        <v>32525</v>
      </c>
      <c r="C314" s="11"/>
      <c r="D314" s="11"/>
      <c r="E314" s="11" t="s">
        <v>161</v>
      </c>
      <c r="F314" s="11"/>
      <c r="G314" s="37"/>
      <c r="I314" s="41">
        <f t="shared" si="27"/>
        <v>0</v>
      </c>
      <c r="K314" s="10">
        <f t="shared" si="28"/>
      </c>
    </row>
    <row r="315" spans="1:11" s="21" customFormat="1" ht="30" customHeight="1">
      <c r="A315" s="43">
        <f>K315</f>
      </c>
      <c r="B315" s="49">
        <v>32563</v>
      </c>
      <c r="C315" s="50"/>
      <c r="D315" s="50"/>
      <c r="E315" s="50" t="s">
        <v>194</v>
      </c>
      <c r="F315" s="11"/>
      <c r="G315" s="37"/>
      <c r="I315" s="41">
        <f t="shared" si="27"/>
        <v>0</v>
      </c>
      <c r="K315" s="10">
        <f t="shared" si="28"/>
      </c>
    </row>
    <row r="316" spans="1:11" s="21" customFormat="1" ht="18" customHeight="1">
      <c r="A316" s="55">
        <f>K316</f>
      </c>
      <c r="B316" s="19">
        <v>32599</v>
      </c>
      <c r="C316" s="11"/>
      <c r="D316" s="11"/>
      <c r="E316" s="11" t="s">
        <v>162</v>
      </c>
      <c r="F316" s="11"/>
      <c r="G316" s="37"/>
      <c r="I316" s="41">
        <f t="shared" si="27"/>
        <v>0</v>
      </c>
      <c r="K316" s="10">
        <f t="shared" si="28"/>
      </c>
    </row>
    <row r="317" spans="1:11" s="21" customFormat="1" ht="18" customHeight="1">
      <c r="A317" s="54">
        <f>IF(G305+G311&lt;&gt;G317,"39999&lt;&gt;32500+32000加總錯誤","")&amp;IF(G317+G303&lt;&gt;G166,",19999&lt;&gt;29999+39999加總錯誤","")&amp;IF(K317&lt;&gt;"",","&amp;K317,"")</f>
      </c>
      <c r="B317" s="19">
        <v>39999</v>
      </c>
      <c r="C317" s="11" t="s">
        <v>163</v>
      </c>
      <c r="D317" s="11"/>
      <c r="E317" s="11"/>
      <c r="F317" s="11"/>
      <c r="G317" s="37"/>
      <c r="I317" s="41">
        <f t="shared" si="27"/>
        <v>0</v>
      </c>
      <c r="K317" s="10">
        <f t="shared" si="28"/>
      </c>
    </row>
    <row r="318" spans="2:6" s="21" customFormat="1" ht="13.5" customHeight="1">
      <c r="B318" s="34" t="s">
        <v>164</v>
      </c>
      <c r="C318" s="45"/>
      <c r="D318" s="45"/>
      <c r="E318" s="45"/>
      <c r="F318" s="45"/>
    </row>
    <row r="319" spans="2:6" s="21" customFormat="1" ht="13.5" customHeight="1">
      <c r="B319" s="22" t="s">
        <v>165</v>
      </c>
      <c r="C319" s="58"/>
      <c r="D319" s="58"/>
      <c r="E319" s="58"/>
      <c r="F319" s="58"/>
    </row>
    <row r="320" spans="2:6" s="21" customFormat="1" ht="13.5" customHeight="1">
      <c r="B320" s="23" t="s">
        <v>166</v>
      </c>
      <c r="C320" s="58"/>
      <c r="D320" s="58"/>
      <c r="E320" s="58"/>
      <c r="F320" s="58"/>
    </row>
    <row r="321" spans="2:6" s="21" customFormat="1" ht="13.5" customHeight="1">
      <c r="B321" s="23" t="s">
        <v>167</v>
      </c>
      <c r="C321" s="58"/>
      <c r="D321" s="58"/>
      <c r="E321" s="58"/>
      <c r="F321" s="58"/>
    </row>
    <row r="322" spans="2:6" s="21" customFormat="1" ht="13.5" customHeight="1">
      <c r="B322" s="23" t="s">
        <v>168</v>
      </c>
      <c r="C322" s="58"/>
      <c r="D322" s="58"/>
      <c r="E322" s="58"/>
      <c r="F322" s="58"/>
    </row>
    <row r="323" spans="2:6" s="21" customFormat="1" ht="13.5" customHeight="1">
      <c r="B323" s="23" t="s">
        <v>169</v>
      </c>
      <c r="C323" s="58"/>
      <c r="D323" s="58"/>
      <c r="E323" s="58"/>
      <c r="F323" s="58"/>
    </row>
    <row r="324" spans="2:6" s="21" customFormat="1" ht="13.5" customHeight="1">
      <c r="B324" s="24" t="s">
        <v>170</v>
      </c>
      <c r="C324" s="45"/>
      <c r="D324" s="45"/>
      <c r="E324" s="45"/>
      <c r="F324" s="45"/>
    </row>
    <row r="325" spans="2:6" s="21" customFormat="1" ht="13.5" customHeight="1">
      <c r="B325" s="22" t="s">
        <v>171</v>
      </c>
      <c r="C325" s="45"/>
      <c r="D325" s="45"/>
      <c r="E325" s="45"/>
      <c r="F325" s="45"/>
    </row>
    <row r="326" spans="2:6" s="21" customFormat="1" ht="13.5" customHeight="1">
      <c r="B326" s="22" t="s">
        <v>172</v>
      </c>
      <c r="C326" s="45"/>
      <c r="D326" s="45"/>
      <c r="E326" s="45"/>
      <c r="F326" s="45"/>
    </row>
    <row r="327" spans="2:6" s="21" customFormat="1" ht="13.5" customHeight="1">
      <c r="B327" s="22" t="s">
        <v>173</v>
      </c>
      <c r="C327" s="45"/>
      <c r="D327" s="45"/>
      <c r="E327" s="45"/>
      <c r="F327" s="45"/>
    </row>
    <row r="328" spans="1:6" ht="13.5" customHeight="1">
      <c r="A328" s="21"/>
      <c r="B328" s="22" t="s">
        <v>174</v>
      </c>
      <c r="C328" s="45"/>
      <c r="D328" s="45"/>
      <c r="E328" s="45"/>
      <c r="F328" s="45"/>
    </row>
    <row r="329" spans="2:6" s="21" customFormat="1" ht="13.5" customHeight="1">
      <c r="B329" s="22" t="s">
        <v>175</v>
      </c>
      <c r="C329" s="45"/>
      <c r="D329" s="45"/>
      <c r="E329" s="45"/>
      <c r="F329" s="45"/>
    </row>
    <row r="330" spans="1:6" ht="13.5" customHeight="1">
      <c r="A330" s="21"/>
      <c r="B330" s="22" t="s">
        <v>176</v>
      </c>
      <c r="C330" s="45"/>
      <c r="D330" s="45"/>
      <c r="E330" s="45"/>
      <c r="F330" s="45"/>
    </row>
    <row r="331" spans="2:6" s="21" customFormat="1" ht="13.5" customHeight="1">
      <c r="B331" s="22" t="s">
        <v>177</v>
      </c>
      <c r="C331" s="45"/>
      <c r="D331" s="45"/>
      <c r="E331" s="45"/>
      <c r="F331" s="45"/>
    </row>
    <row r="332" spans="1:6" ht="13.5" customHeight="1">
      <c r="A332" s="21"/>
      <c r="B332" s="22" t="s">
        <v>178</v>
      </c>
      <c r="C332" s="45"/>
      <c r="D332" s="45"/>
      <c r="E332" s="45"/>
      <c r="F332" s="45"/>
    </row>
    <row r="333" spans="2:6" ht="13.5" customHeight="1">
      <c r="B333" s="22" t="s">
        <v>179</v>
      </c>
      <c r="C333" s="59"/>
      <c r="D333" s="45"/>
      <c r="E333" s="45"/>
      <c r="F333" s="45"/>
    </row>
    <row r="334" spans="1:6" ht="13.5" customHeight="1">
      <c r="A334" s="21"/>
      <c r="B334" s="22" t="s">
        <v>180</v>
      </c>
      <c r="C334" s="45"/>
      <c r="D334" s="45"/>
      <c r="E334" s="45"/>
      <c r="F334" s="45"/>
    </row>
    <row r="335" spans="2:6" ht="13.5" customHeight="1">
      <c r="B335" s="22" t="s">
        <v>181</v>
      </c>
      <c r="C335" s="59"/>
      <c r="D335" s="45"/>
      <c r="E335" s="45"/>
      <c r="F335" s="45"/>
    </row>
    <row r="336" spans="1:6" ht="13.5" customHeight="1">
      <c r="A336" s="21"/>
      <c r="B336" s="22" t="s">
        <v>182</v>
      </c>
      <c r="C336" s="45"/>
      <c r="D336" s="45"/>
      <c r="E336" s="45"/>
      <c r="F336" s="45"/>
    </row>
    <row r="337" spans="2:6" ht="13.5" customHeight="1">
      <c r="B337" s="22" t="s">
        <v>183</v>
      </c>
      <c r="C337" s="45"/>
      <c r="D337" s="45"/>
      <c r="E337" s="45"/>
      <c r="F337" s="45"/>
    </row>
    <row r="338" spans="1:6" s="21" customFormat="1" ht="13.5" customHeight="1">
      <c r="A338" s="10"/>
      <c r="B338" s="22" t="s">
        <v>184</v>
      </c>
      <c r="C338" s="45"/>
      <c r="D338" s="45"/>
      <c r="E338" s="45"/>
      <c r="F338" s="45"/>
    </row>
    <row r="339" spans="1:6" s="21" customFormat="1" ht="13.5" customHeight="1">
      <c r="A339" s="10"/>
      <c r="B339" s="22" t="s">
        <v>185</v>
      </c>
      <c r="C339" s="45"/>
      <c r="D339" s="45"/>
      <c r="E339" s="45"/>
      <c r="F339" s="45"/>
    </row>
    <row r="340" spans="1:6" s="21" customFormat="1" ht="13.5" customHeight="1">
      <c r="A340" s="10"/>
      <c r="B340" s="22" t="s">
        <v>186</v>
      </c>
      <c r="C340" s="45"/>
      <c r="D340" s="45"/>
      <c r="E340" s="45"/>
      <c r="F340" s="45"/>
    </row>
    <row r="341" spans="1:6" s="21" customFormat="1" ht="13.5" customHeight="1">
      <c r="A341" s="10"/>
      <c r="B341" s="22" t="s">
        <v>187</v>
      </c>
      <c r="C341" s="45"/>
      <c r="D341" s="45"/>
      <c r="E341" s="45"/>
      <c r="F341" s="45"/>
    </row>
    <row r="342" ht="13.5" customHeight="1">
      <c r="B342" s="22" t="s">
        <v>188</v>
      </c>
    </row>
    <row r="343" spans="1:2" ht="13.5" customHeight="1">
      <c r="A343" s="21"/>
      <c r="B343" s="22" t="s">
        <v>189</v>
      </c>
    </row>
    <row r="344" spans="1:2" ht="13.5" customHeight="1">
      <c r="A344" s="21"/>
      <c r="B344" s="26" t="s">
        <v>190</v>
      </c>
    </row>
    <row r="345" spans="1:2" ht="13.5" customHeight="1">
      <c r="A345" s="21"/>
      <c r="B345" s="22" t="s">
        <v>191</v>
      </c>
    </row>
    <row r="346" spans="1:2" ht="13.5" customHeight="1">
      <c r="A346" s="21"/>
      <c r="B346" s="22" t="s">
        <v>192</v>
      </c>
    </row>
    <row r="347" ht="13.5" customHeight="1">
      <c r="B347" s="22" t="s">
        <v>193</v>
      </c>
    </row>
  </sheetData>
  <sheetProtection/>
  <printOptions horizontalCentered="1"/>
  <pageMargins left="0.3937007874015748" right="0.3937007874015748" top="0.5905511811023623" bottom="0.3937007874015748" header="0.1968503937007874" footer="0.1968503937007874"/>
  <pageSetup horizontalDpi="600" verticalDpi="600" orientation="portrait" paperSize="9" r:id="rId1"/>
  <headerFooter alignWithMargins="0">
    <oddFooter>&amp;C&amp;"Times New Roman,標準"&amp;10&amp;P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apple</dc:creator>
  <cp:keywords/>
  <dc:description/>
  <cp:lastModifiedBy>盧志典</cp:lastModifiedBy>
  <cp:lastPrinted>2015-01-30T06:01:27Z</cp:lastPrinted>
  <dcterms:created xsi:type="dcterms:W3CDTF">2012-06-20T06:28:15Z</dcterms:created>
  <dcterms:modified xsi:type="dcterms:W3CDTF">2020-02-06T08:08:40Z</dcterms:modified>
  <cp:category/>
  <cp:version/>
  <cp:contentType/>
  <cp:contentStatus/>
</cp:coreProperties>
</file>