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1595" activeTab="0"/>
  </bookViews>
  <sheets>
    <sheet name="FOA" sheetId="1" r:id="rId1"/>
  </sheets>
  <definedNames>
    <definedName name="_xlnm.Print_Titles" localSheetId="0">'FOA'!$7:$7</definedName>
  </definedNames>
  <calcPr fullCalcOnLoad="1"/>
</workbook>
</file>

<file path=xl/sharedStrings.xml><?xml version="1.0" encoding="utf-8"?>
<sst xmlns="http://schemas.openxmlformats.org/spreadsheetml/2006/main" count="216" uniqueCount="176">
  <si>
    <t>銀行代號：</t>
  </si>
  <si>
    <t>報表日期：</t>
  </si>
  <si>
    <t>項目
代號</t>
  </si>
  <si>
    <t>金額</t>
  </si>
  <si>
    <t>庫存外幣</t>
  </si>
  <si>
    <t>臺灣地區</t>
  </si>
  <si>
    <t>香港地區</t>
  </si>
  <si>
    <t>銀行同業透支</t>
  </si>
  <si>
    <t>拆放銀行同業</t>
  </si>
  <si>
    <t>存放央行</t>
  </si>
  <si>
    <t>轉存央行存款</t>
  </si>
  <si>
    <t>其他應收款</t>
  </si>
  <si>
    <t>進口押匯</t>
  </si>
  <si>
    <t>出口押匯</t>
  </si>
  <si>
    <t>貼現</t>
  </si>
  <si>
    <t>透支</t>
  </si>
  <si>
    <t>擔保透支</t>
  </si>
  <si>
    <t>應收證券融資款</t>
  </si>
  <si>
    <t>長期放款</t>
  </si>
  <si>
    <t>長期擔保放款</t>
  </si>
  <si>
    <t>遞延所得稅資產</t>
  </si>
  <si>
    <t>其他雜項資產</t>
  </si>
  <si>
    <t>央行存款</t>
  </si>
  <si>
    <t>銀行同業存款</t>
  </si>
  <si>
    <t>大陸地區</t>
  </si>
  <si>
    <t>其他地區</t>
  </si>
  <si>
    <t>透支銀行同業</t>
  </si>
  <si>
    <t>銀行同業拆放</t>
  </si>
  <si>
    <t>央行貼現轉融資</t>
  </si>
  <si>
    <t>央行放款轉融資</t>
  </si>
  <si>
    <t>央行其他融資</t>
  </si>
  <si>
    <t>同業融資</t>
  </si>
  <si>
    <t>承兌匯票</t>
  </si>
  <si>
    <t>外匯活期存款</t>
  </si>
  <si>
    <t>外匯定期存款</t>
  </si>
  <si>
    <t>負債準備</t>
  </si>
  <si>
    <t>其他雜項負債</t>
  </si>
  <si>
    <t>報表編號：</t>
  </si>
  <si>
    <t>CNY1</t>
  </si>
  <si>
    <t>報表名稱：</t>
  </si>
  <si>
    <t>單　　位：</t>
  </si>
  <si>
    <t>人民幣千元</t>
  </si>
  <si>
    <t>透過損益按公允價值衡量之金融資產</t>
  </si>
  <si>
    <t>避險之衍生金融資產-淨額</t>
  </si>
  <si>
    <t>附賣回票券及債券投資</t>
  </si>
  <si>
    <t>應收款項-淨額</t>
  </si>
  <si>
    <t>應收承兌票款</t>
  </si>
  <si>
    <t>應收承購帳款-無追索權</t>
  </si>
  <si>
    <t>應收即期外匯款</t>
  </si>
  <si>
    <t>（減）：備抵呆帳</t>
  </si>
  <si>
    <t>待出售資產-淨額</t>
  </si>
  <si>
    <t>貼現及放款-淨額</t>
  </si>
  <si>
    <t>短期放款</t>
  </si>
  <si>
    <t>應收帳款融資</t>
  </si>
  <si>
    <t>短期擔保放款</t>
  </si>
  <si>
    <t>中期放款</t>
  </si>
  <si>
    <t>中期擔保放款</t>
  </si>
  <si>
    <t>放款轉列之催收款項</t>
  </si>
  <si>
    <t>（減）：備抵呆帳-貼現及放款</t>
  </si>
  <si>
    <t>加(減)：貼現及放款折溢價調整</t>
  </si>
  <si>
    <t>加(減)：放款轉列之催收款折溢價調整</t>
  </si>
  <si>
    <t>加（減）：貼現及放款採避險會計之調整數</t>
  </si>
  <si>
    <t>備供出售金融資產-淨額</t>
  </si>
  <si>
    <t>不動產及設備-淨額</t>
  </si>
  <si>
    <t>投資性不動產投資-淨額</t>
  </si>
  <si>
    <t>無形資產-淨額</t>
  </si>
  <si>
    <t>其他資產-淨額</t>
  </si>
  <si>
    <t>內部往來（借方）</t>
  </si>
  <si>
    <t>聯行往來（借方）</t>
  </si>
  <si>
    <t>兌換（借方）</t>
  </si>
  <si>
    <t>（減）：累計減損-其他雜項資產</t>
  </si>
  <si>
    <t>資產總計</t>
  </si>
  <si>
    <t>負債</t>
  </si>
  <si>
    <t>央行及銀行同業存款</t>
  </si>
  <si>
    <t>央行拆放</t>
  </si>
  <si>
    <t>央行及同業融資</t>
  </si>
  <si>
    <t>透過損益按公允價值衡量之金融負債</t>
  </si>
  <si>
    <t>避險之衍生金融負債-淨額</t>
  </si>
  <si>
    <t>附買回票券及債券負債</t>
  </si>
  <si>
    <t>應付款項</t>
  </si>
  <si>
    <t>應付承購帳款</t>
  </si>
  <si>
    <t>應付即期外匯款</t>
  </si>
  <si>
    <t>其他應付款</t>
  </si>
  <si>
    <t>與待出售資產直接相關之負債</t>
  </si>
  <si>
    <t>存款及匯款</t>
  </si>
  <si>
    <t>應付金融債券</t>
  </si>
  <si>
    <t>特別股負債</t>
  </si>
  <si>
    <t>其他金融負債</t>
  </si>
  <si>
    <t>結構型商品所收本金</t>
  </si>
  <si>
    <t>遞延所得稅負債</t>
  </si>
  <si>
    <t>其他負債</t>
  </si>
  <si>
    <t>內部往來（貸方）</t>
  </si>
  <si>
    <t>聯行往來（貸方）</t>
  </si>
  <si>
    <t>兌換（貸方）</t>
  </si>
  <si>
    <t>負債總計</t>
  </si>
  <si>
    <t>權益</t>
  </si>
  <si>
    <t>權益總計</t>
  </si>
  <si>
    <t>外匯指定銀行人民幣資產負債表及表外項目</t>
  </si>
  <si>
    <t xml:space="preserve"> 一級
會計項目</t>
  </si>
  <si>
    <t>二級會計項目</t>
  </si>
  <si>
    <t>三級會計項目</t>
  </si>
  <si>
    <t>明細項目</t>
  </si>
  <si>
    <t>資產</t>
  </si>
  <si>
    <t>現金及約當現金</t>
  </si>
  <si>
    <t>運送中現金</t>
  </si>
  <si>
    <t>存放銀行同業</t>
  </si>
  <si>
    <t>大陸地區</t>
  </si>
  <si>
    <t>其他地區</t>
  </si>
  <si>
    <t>（減）：備抵呆帳-存放銀行同業</t>
  </si>
  <si>
    <t>存放央行及拆借銀行同業</t>
  </si>
  <si>
    <t>（減）：備抵呆帳-拆放銀行同業</t>
  </si>
  <si>
    <t>有價證券投資</t>
  </si>
  <si>
    <t>其他</t>
  </si>
  <si>
    <t>加（減）：評價調整</t>
  </si>
  <si>
    <t>持有至到期日金融資產-淨額</t>
  </si>
  <si>
    <t>（減）：累計減損</t>
  </si>
  <si>
    <t>採用權益法之投資-淨額</t>
  </si>
  <si>
    <t>受限制資產-淨額</t>
  </si>
  <si>
    <t>其他金融資產-淨額</t>
  </si>
  <si>
    <t>（減）：備抵呆帳或累計減損</t>
  </si>
  <si>
    <t>大陸地區</t>
  </si>
  <si>
    <t>其他地區</t>
  </si>
  <si>
    <t>中華郵政轉存款</t>
  </si>
  <si>
    <t>個人</t>
  </si>
  <si>
    <t>非個人</t>
  </si>
  <si>
    <t>其他項目</t>
  </si>
  <si>
    <t>加（減）：存款採避險會計之調整數</t>
  </si>
  <si>
    <t>表外資產</t>
  </si>
  <si>
    <t>或有項目</t>
  </si>
  <si>
    <t>應收保證款項</t>
  </si>
  <si>
    <t>代理項目</t>
  </si>
  <si>
    <t>承銷有價證券</t>
  </si>
  <si>
    <t>信託資產</t>
  </si>
  <si>
    <t>註：</t>
  </si>
  <si>
    <r>
      <t xml:space="preserve">1.  </t>
    </r>
    <r>
      <rPr>
        <sz val="9"/>
        <rFont val="新細明體"/>
        <family val="1"/>
      </rPr>
      <t>本表數字，除定義另有說明外，均以正值填報。其原則說明如下：</t>
    </r>
  </si>
  <si>
    <r>
      <t xml:space="preserve">    (1)  </t>
    </r>
    <r>
      <rPr>
        <sz val="9"/>
        <rFont val="新細明體"/>
        <family val="1"/>
      </rPr>
      <t>如該數值必為加項時，則該數值前面不必冠「＋」號，檢核公式以加項表示。</t>
    </r>
  </si>
  <si>
    <r>
      <t xml:space="preserve">    (2)  </t>
    </r>
    <r>
      <rPr>
        <sz val="9"/>
        <rFont val="新細明體"/>
        <family val="1"/>
      </rPr>
      <t>如該數值必為減項時，則該數值前面不必冠「－」號，而檢核公式以減項表示。</t>
    </r>
  </si>
  <si>
    <r>
      <t xml:space="preserve">    (3)  </t>
    </r>
    <r>
      <rPr>
        <sz val="9"/>
        <rFont val="新細明體"/>
        <family val="1"/>
      </rPr>
      <t>如該數值可能為加或減項時，則該數值如屬加項前面不必冠「＋」號，如屬減項前面必須冠「－」號（例如：</t>
    </r>
    <r>
      <rPr>
        <sz val="9"/>
        <rFont val="Times New Roman"/>
        <family val="1"/>
      </rPr>
      <t>-968456</t>
    </r>
    <r>
      <rPr>
        <sz val="9"/>
        <rFont val="新細明體"/>
        <family val="1"/>
      </rPr>
      <t>），</t>
    </r>
  </si>
  <si>
    <r>
      <t xml:space="preserve">           </t>
    </r>
    <r>
      <rPr>
        <sz val="9"/>
        <rFont val="新細明體"/>
        <family val="1"/>
      </rPr>
      <t>二者之檢核公式均以加項表示。</t>
    </r>
  </si>
  <si>
    <r>
      <t xml:space="preserve">2.  </t>
    </r>
    <r>
      <rPr>
        <sz val="9"/>
        <rFont val="細明體"/>
        <family val="3"/>
      </rPr>
      <t>除下列項目外，本表會計項目之定義，請參閱金管會單一申報窗口「資產負債表」</t>
    </r>
    <r>
      <rPr>
        <sz val="9"/>
        <rFont val="Times New Roman"/>
        <family val="1"/>
      </rPr>
      <t>(AI201</t>
    </r>
    <r>
      <rPr>
        <sz val="9"/>
        <rFont val="細明體"/>
        <family val="3"/>
      </rPr>
      <t>及</t>
    </r>
    <r>
      <rPr>
        <sz val="9"/>
        <rFont val="Times New Roman"/>
        <family val="1"/>
      </rPr>
      <t xml:space="preserve">BI201) </t>
    </r>
    <r>
      <rPr>
        <sz val="9"/>
        <rFont val="細明體"/>
        <family val="3"/>
      </rPr>
      <t>之相關定義：</t>
    </r>
  </si>
  <si>
    <r>
      <t xml:space="preserve">    ---</t>
    </r>
    <r>
      <rPr>
        <sz val="9"/>
        <rFont val="細明體"/>
        <family val="3"/>
      </rPr>
      <t>項目代號</t>
    </r>
    <r>
      <rPr>
        <sz val="9"/>
        <rFont val="Times New Roman"/>
        <family val="1"/>
      </rPr>
      <t>23594</t>
    </r>
    <r>
      <rPr>
        <sz val="9"/>
        <rFont val="新細明體"/>
        <family val="1"/>
      </rPr>
      <t>「</t>
    </r>
    <r>
      <rPr>
        <sz val="9"/>
        <rFont val="細明體"/>
        <family val="3"/>
      </rPr>
      <t>存款及匯款</t>
    </r>
    <r>
      <rPr>
        <sz val="9"/>
        <rFont val="新細明體"/>
        <family val="1"/>
      </rPr>
      <t>」</t>
    </r>
    <r>
      <rPr>
        <sz val="9"/>
        <rFont val="細明體"/>
        <family val="3"/>
      </rPr>
      <t>項下之「其他項目」係指非屬於外匯存款之各項目餘額。</t>
    </r>
  </si>
  <si>
    <r>
      <t xml:space="preserve">3.  </t>
    </r>
    <r>
      <rPr>
        <sz val="9"/>
        <rFont val="新細明體"/>
        <family val="1"/>
      </rPr>
      <t>各三級會計項目金額加總須等於二級會計項目。</t>
    </r>
  </si>
  <si>
    <r>
      <t xml:space="preserve">4.  </t>
    </r>
    <r>
      <rPr>
        <sz val="9"/>
        <rFont val="細明體"/>
        <family val="3"/>
      </rPr>
      <t>各明細項目金額加總須等於三級會計項目。</t>
    </r>
  </si>
  <si>
    <r>
      <t xml:space="preserve">5.  </t>
    </r>
    <r>
      <rPr>
        <sz val="9"/>
        <rFont val="新細明體"/>
        <family val="1"/>
      </rPr>
      <t>灰色網底儲存格不需填列。</t>
    </r>
  </si>
  <si>
    <t>年月</t>
  </si>
  <si>
    <t>CNY1</t>
  </si>
  <si>
    <t>編號</t>
  </si>
  <si>
    <t>版次</t>
  </si>
  <si>
    <t>檢核註記</t>
  </si>
  <si>
    <t>INT</t>
  </si>
  <si>
    <t>整數</t>
  </si>
  <si>
    <t>位數</t>
  </si>
  <si>
    <t>訊息</t>
  </si>
  <si>
    <t>正數</t>
  </si>
  <si>
    <t>銀行同業貿易融資墊款</t>
  </si>
  <si>
    <t>(減)：備抵呆帳-銀行同業貿易融資墊款</t>
  </si>
  <si>
    <t>應收帳款</t>
  </si>
  <si>
    <t>應收收益</t>
  </si>
  <si>
    <t>應收利息</t>
  </si>
  <si>
    <t>應付帳款</t>
  </si>
  <si>
    <t>應付費用</t>
  </si>
  <si>
    <t>應付利息</t>
  </si>
  <si>
    <t>應付代收款</t>
  </si>
  <si>
    <t>匯出匯款</t>
  </si>
  <si>
    <t>應解匯款</t>
  </si>
  <si>
    <t>長期應收款</t>
  </si>
  <si>
    <t>本期所得稅資產</t>
  </si>
  <si>
    <t>本期所得稅負債</t>
  </si>
  <si>
    <t>外匯可轉讓定期存單</t>
  </si>
  <si>
    <t>不可取消約定融資額度</t>
  </si>
  <si>
    <t>可取消約定融資額度(無條件可取消)</t>
  </si>
  <si>
    <t>可取消約定融資額度（有條件可取消）</t>
  </si>
  <si>
    <t>（減）：待抵銷約定融資額度</t>
  </si>
  <si>
    <t>其他什項金融負債</t>
  </si>
  <si>
    <t>104年8月版</t>
  </si>
  <si>
    <t>民國  104  年  08 月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</si>
</sst>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_ "/>
  </numFmts>
  <fonts count="32"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sz val="9"/>
      <name val="細明體"/>
      <family val="3"/>
    </font>
    <font>
      <strike/>
      <sz val="10"/>
      <name val="新細明體"/>
      <family val="1"/>
    </font>
    <font>
      <sz val="10"/>
      <color indexed="10"/>
      <name val="新細明體"/>
      <family val="1"/>
    </font>
    <font>
      <sz val="9"/>
      <name val="Times New Roman"/>
      <family val="1"/>
    </font>
    <font>
      <sz val="9"/>
      <color indexed="8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b/>
      <sz val="10"/>
      <color indexed="10"/>
      <name val="新細明體"/>
      <family val="1"/>
    </font>
    <font>
      <b/>
      <sz val="10"/>
      <color rgb="FFFF0000"/>
      <name val="新細明體"/>
      <family val="1"/>
    </font>
    <font>
      <sz val="12"/>
      <color rgb="FFFF0000"/>
      <name val="新細明體"/>
      <family val="1"/>
    </font>
    <font>
      <sz val="10"/>
      <color rgb="FFFF0000"/>
      <name val="新細明體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0">
      <alignment vertical="center"/>
      <protection/>
    </xf>
    <xf numFmtId="0" fontId="26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6" borderId="0" applyNumberFormat="0" applyBorder="0" applyAlignment="0" applyProtection="0"/>
    <xf numFmtId="0" fontId="4" fillId="0" borderId="1" applyNumberFormat="0" applyFill="0" applyAlignment="0" applyProtection="0"/>
    <xf numFmtId="0" fontId="5" fillId="4" borderId="0" applyNumberFormat="0" applyBorder="0" applyAlignment="0" applyProtection="0"/>
    <xf numFmtId="9" fontId="0" fillId="0" borderId="0" applyFont="0" applyFill="0" applyBorder="0" applyAlignment="0" applyProtection="0"/>
    <xf numFmtId="0" fontId="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0" fillId="18" borderId="4" applyNumberFormat="0" applyFont="0" applyAlignment="0" applyProtection="0"/>
    <xf numFmtId="0" fontId="8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2" applyNumberFormat="0" applyAlignment="0" applyProtection="0"/>
    <xf numFmtId="0" fontId="14" fillId="17" borderId="8" applyNumberFormat="0" applyAlignment="0" applyProtection="0"/>
    <xf numFmtId="0" fontId="15" fillId="23" borderId="9" applyNumberFormat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60">
    <xf numFmtId="0" fontId="0" fillId="0" borderId="0" xfId="0" applyAlignment="1">
      <alignment vertical="center"/>
    </xf>
    <xf numFmtId="49" fontId="19" fillId="24" borderId="10" xfId="35" applyNumberFormat="1" applyFont="1" applyFill="1" applyBorder="1" applyAlignment="1" applyProtection="1">
      <alignment horizontal="left" vertical="center"/>
      <protection locked="0"/>
    </xf>
    <xf numFmtId="177" fontId="19" fillId="24" borderId="11" xfId="35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Alignment="1" applyProtection="1">
      <alignment vertical="center"/>
      <protection/>
    </xf>
    <xf numFmtId="177" fontId="19" fillId="24" borderId="12" xfId="35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6" fillId="0" borderId="0" xfId="0" applyFont="1" applyAlignment="1" applyProtection="1">
      <alignment/>
      <protection/>
    </xf>
    <xf numFmtId="0" fontId="26" fillId="0" borderId="0" xfId="34" applyFont="1" applyProtection="1">
      <alignment/>
      <protection/>
    </xf>
    <xf numFmtId="0" fontId="27" fillId="0" borderId="0" xfId="0" applyFont="1" applyAlignment="1" applyProtection="1">
      <alignment/>
      <protection/>
    </xf>
    <xf numFmtId="0" fontId="26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19" fillId="0" borderId="13" xfId="35" applyNumberFormat="1" applyFont="1" applyFill="1" applyBorder="1" applyAlignment="1" applyProtection="1">
      <alignment horizontal="center" vertical="center" wrapText="1"/>
      <protection/>
    </xf>
    <xf numFmtId="0" fontId="19" fillId="0" borderId="14" xfId="35" applyNumberFormat="1" applyFont="1" applyFill="1" applyBorder="1" applyAlignment="1" applyProtection="1">
      <alignment horizontal="center" vertical="center" wrapText="1"/>
      <protection/>
    </xf>
    <xf numFmtId="0" fontId="19" fillId="0" borderId="15" xfId="35" applyNumberFormat="1" applyFont="1" applyFill="1" applyBorder="1" applyAlignment="1" applyProtection="1">
      <alignment horizontal="center" vertical="center" wrapText="1"/>
      <protection/>
    </xf>
    <xf numFmtId="0" fontId="19" fillId="0" borderId="0" xfId="35" applyNumberFormat="1" applyFont="1" applyFill="1" applyBorder="1" applyAlignment="1" applyProtection="1">
      <alignment horizontal="center" vertical="center" wrapText="1"/>
      <protection/>
    </xf>
    <xf numFmtId="0" fontId="19" fillId="25" borderId="16" xfId="0" applyNumberFormat="1" applyFont="1" applyFill="1" applyBorder="1" applyAlignment="1" applyProtection="1">
      <alignment horizontal="left" vertical="top" wrapText="1"/>
      <protection/>
    </xf>
    <xf numFmtId="0" fontId="19" fillId="25" borderId="10" xfId="0" applyNumberFormat="1" applyFont="1" applyFill="1" applyBorder="1" applyAlignment="1" applyProtection="1">
      <alignment horizontal="left" vertical="top" wrapText="1"/>
      <protection/>
    </xf>
    <xf numFmtId="0" fontId="19" fillId="23" borderId="10" xfId="0" applyNumberFormat="1" applyFont="1" applyFill="1" applyBorder="1" applyAlignment="1" applyProtection="1">
      <alignment horizontal="left" vertical="top" wrapText="1"/>
      <protection/>
    </xf>
    <xf numFmtId="176" fontId="19" fillId="23" borderId="11" xfId="35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Alignment="1" applyProtection="1">
      <alignment horizontal="right" vertical="center"/>
      <protection/>
    </xf>
    <xf numFmtId="0" fontId="19" fillId="25" borderId="17" xfId="0" applyNumberFormat="1" applyFont="1" applyFill="1" applyBorder="1" applyAlignment="1" applyProtection="1">
      <alignment horizontal="left" vertical="top" wrapText="1"/>
      <protection/>
    </xf>
    <xf numFmtId="0" fontId="22" fillId="25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vertical="center"/>
      <protection/>
    </xf>
    <xf numFmtId="0" fontId="19" fillId="25" borderId="10" xfId="0" applyNumberFormat="1" applyFont="1" applyFill="1" applyBorder="1" applyAlignment="1" applyProtection="1">
      <alignment vertical="top" wrapText="1"/>
      <protection/>
    </xf>
    <xf numFmtId="177" fontId="19" fillId="23" borderId="11" xfId="35" applyNumberFormat="1" applyFont="1" applyFill="1" applyBorder="1" applyAlignment="1" applyProtection="1">
      <alignment horizontal="right" vertical="center"/>
      <protection/>
    </xf>
    <xf numFmtId="0" fontId="19" fillId="25" borderId="18" xfId="0" applyNumberFormat="1" applyFont="1" applyFill="1" applyBorder="1" applyAlignment="1" applyProtection="1">
      <alignment horizontal="left" vertical="top" wrapText="1"/>
      <protection/>
    </xf>
    <xf numFmtId="0" fontId="19" fillId="25" borderId="19" xfId="0" applyNumberFormat="1" applyFont="1" applyFill="1" applyBorder="1" applyAlignment="1" applyProtection="1">
      <alignment horizontal="left" vertical="top" wrapText="1"/>
      <protection/>
    </xf>
    <xf numFmtId="0" fontId="20" fillId="0" borderId="10" xfId="0" applyNumberFormat="1" applyFont="1" applyBorder="1" applyAlignment="1" applyProtection="1">
      <alignment horizontal="left" vertical="top" wrapText="1"/>
      <protection/>
    </xf>
    <xf numFmtId="0" fontId="19" fillId="25" borderId="20" xfId="0" applyNumberFormat="1" applyFont="1" applyFill="1" applyBorder="1" applyAlignment="1" applyProtection="1">
      <alignment horizontal="left" vertical="top" wrapText="1"/>
      <protection/>
    </xf>
    <xf numFmtId="0" fontId="2" fillId="0" borderId="21" xfId="0" applyFont="1" applyBorder="1" applyAlignment="1" applyProtection="1">
      <alignment vertical="center"/>
      <protection/>
    </xf>
    <xf numFmtId="0" fontId="20" fillId="0" borderId="21" xfId="0" applyNumberFormat="1" applyFont="1" applyBorder="1" applyAlignment="1" applyProtection="1">
      <alignment horizontal="left" vertical="top" wrapText="1"/>
      <protection/>
    </xf>
    <xf numFmtId="0" fontId="18" fillId="0" borderId="0" xfId="36" applyFont="1" applyAlignment="1" applyProtection="1">
      <alignment vertical="center"/>
      <protection/>
    </xf>
    <xf numFmtId="49" fontId="24" fillId="0" borderId="0" xfId="0" applyNumberFormat="1" applyFont="1" applyAlignment="1" applyProtection="1">
      <alignment vertical="center"/>
      <protection/>
    </xf>
    <xf numFmtId="49" fontId="24" fillId="0" borderId="0" xfId="36" applyNumberFormat="1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177" fontId="0" fillId="24" borderId="11" xfId="0" applyNumberFormat="1" applyFont="1" applyFill="1" applyBorder="1" applyAlignment="1" applyProtection="1">
      <alignment horizontal="right" vertical="center"/>
      <protection locked="0"/>
    </xf>
    <xf numFmtId="177" fontId="0" fillId="24" borderId="22" xfId="0" applyNumberFormat="1" applyFont="1" applyFill="1" applyBorder="1" applyAlignment="1" applyProtection="1">
      <alignment horizontal="right" vertical="center"/>
      <protection locked="0"/>
    </xf>
    <xf numFmtId="0" fontId="19" fillId="0" borderId="23" xfId="0" applyFont="1" applyBorder="1" applyAlignment="1" applyProtection="1">
      <alignment horizontal="left" vertical="center" wrapText="1"/>
      <protection/>
    </xf>
    <xf numFmtId="0" fontId="19" fillId="0" borderId="24" xfId="0" applyFont="1" applyBorder="1" applyAlignment="1" applyProtection="1">
      <alignment horizontal="left" vertical="center" wrapText="1"/>
      <protection/>
    </xf>
    <xf numFmtId="0" fontId="19" fillId="23" borderId="24" xfId="0" applyFont="1" applyFill="1" applyBorder="1" applyAlignment="1" applyProtection="1">
      <alignment horizontal="left" vertical="center" wrapText="1"/>
      <protection/>
    </xf>
    <xf numFmtId="177" fontId="2" fillId="23" borderId="25" xfId="0" applyNumberFormat="1" applyFont="1" applyFill="1" applyBorder="1" applyAlignment="1" applyProtection="1">
      <alignment horizontal="right" vertical="center"/>
      <protection/>
    </xf>
    <xf numFmtId="0" fontId="19" fillId="0" borderId="16" xfId="0" applyFont="1" applyBorder="1" applyAlignment="1" applyProtection="1">
      <alignment horizontal="left" vertical="center" wrapText="1"/>
      <protection/>
    </xf>
    <xf numFmtId="0" fontId="19" fillId="0" borderId="10" xfId="0" applyFont="1" applyBorder="1" applyAlignment="1" applyProtection="1">
      <alignment horizontal="left" vertical="center" wrapText="1"/>
      <protection/>
    </xf>
    <xf numFmtId="177" fontId="2" fillId="24" borderId="11" xfId="0" applyNumberFormat="1" applyFont="1" applyFill="1" applyBorder="1" applyAlignment="1" applyProtection="1">
      <alignment horizontal="right" vertical="center"/>
      <protection locked="0"/>
    </xf>
    <xf numFmtId="0" fontId="19" fillId="0" borderId="10" xfId="0" applyFont="1" applyBorder="1" applyAlignment="1" applyProtection="1">
      <alignment horizontal="left" vertical="top" wrapText="1"/>
      <protection/>
    </xf>
    <xf numFmtId="0" fontId="19" fillId="25" borderId="10" xfId="0" applyFont="1" applyFill="1" applyBorder="1" applyAlignment="1" applyProtection="1">
      <alignment horizontal="left" vertical="top" wrapText="1"/>
      <protection/>
    </xf>
    <xf numFmtId="0" fontId="29" fillId="0" borderId="0" xfId="0" applyFont="1" applyBorder="1" applyAlignment="1" applyProtection="1">
      <alignment horizontal="right" vertical="center"/>
      <protection/>
    </xf>
    <xf numFmtId="0" fontId="19" fillId="25" borderId="16" xfId="0" applyFont="1" applyFill="1" applyBorder="1" applyAlignment="1" applyProtection="1">
      <alignment horizontal="left" vertical="top" wrapText="1"/>
      <protection/>
    </xf>
    <xf numFmtId="0" fontId="19" fillId="0" borderId="10" xfId="0" applyFont="1" applyFill="1" applyBorder="1" applyAlignment="1" applyProtection="1">
      <alignment horizontal="left" vertical="top" wrapText="1"/>
      <protection/>
    </xf>
    <xf numFmtId="0" fontId="30" fillId="0" borderId="0" xfId="0" applyFont="1" applyFill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FOA001D" xfId="34"/>
    <cellStyle name="一般_Input-寶霞_1_Book1" xfId="35"/>
    <cellStyle name="一般_Input-寶霞_1_Input-寶霞" xfId="36"/>
    <cellStyle name="Comma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198"/>
  <sheetViews>
    <sheetView tabSelected="1" zoomScale="85" zoomScaleNormal="85" zoomScalePageLayoutView="0" workbookViewId="0" topLeftCell="A1">
      <selection activeCell="BO17" sqref="BO17"/>
    </sheetView>
  </sheetViews>
  <sheetFormatPr defaultColWidth="9.00390625" defaultRowHeight="16.5"/>
  <cols>
    <col min="1" max="1" width="19.75390625" style="55" customWidth="1"/>
    <col min="2" max="2" width="9.50390625" style="6" customWidth="1"/>
    <col min="3" max="3" width="15.875" style="6" customWidth="1"/>
    <col min="4" max="4" width="17.625" style="11" customWidth="1"/>
    <col min="5" max="5" width="27.25390625" style="6" customWidth="1"/>
    <col min="6" max="6" width="16.125" style="6" customWidth="1"/>
    <col min="7" max="7" width="14.625" style="6" customWidth="1"/>
    <col min="8" max="52" width="9.00390625" style="6" hidden="1" customWidth="1"/>
    <col min="53" max="53" width="15.125" style="6" hidden="1" customWidth="1"/>
    <col min="54" max="54" width="15.00390625" style="6" hidden="1" customWidth="1"/>
    <col min="55" max="55" width="5.125" style="6" hidden="1" customWidth="1"/>
    <col min="56" max="56" width="4.875" style="6" hidden="1" customWidth="1"/>
    <col min="57" max="57" width="7.00390625" style="6" hidden="1" customWidth="1"/>
    <col min="58" max="61" width="9.00390625" style="6" hidden="1" customWidth="1"/>
    <col min="62" max="62" width="7.375" style="6" hidden="1" customWidth="1"/>
    <col min="63" max="63" width="9.00390625" style="6" hidden="1" customWidth="1"/>
    <col min="64" max="68" width="9.00390625" style="55" customWidth="1"/>
    <col min="69" max="16384" width="9.00390625" style="6" customWidth="1"/>
  </cols>
  <sheetData>
    <row r="1" spans="1:63" ht="16.5" customHeight="1">
      <c r="A1" s="54">
        <f>IF(COUNTBLANK(A8:A186)+COUNTBLANK(D1)=180,"","本表有誤")</f>
      </c>
      <c r="B1" s="5" t="s">
        <v>0</v>
      </c>
      <c r="C1" s="1"/>
      <c r="D1" s="3">
        <f>IF(C1&lt;&gt;"",IF(LEN(C1)&lt;&gt;4,"銀行代號為4碼",""),"")</f>
      </c>
      <c r="BA1" s="6" t="str">
        <f>SUBSTITUTE(SUBSTITUTE(C2," ",""),"　","")</f>
        <v>民國104年08月</v>
      </c>
      <c r="BB1" s="7" t="str">
        <f>LEFT(BA1,FIND("月",BA1,1))</f>
        <v>民國104年08月</v>
      </c>
      <c r="BC1" s="8" t="str">
        <f>MID(BA1,FIND("民國",BA1,1)+2,FIND("年",BA1,1)-FIND("民國",BA1,1)-2)</f>
        <v>104</v>
      </c>
      <c r="BD1" s="8" t="str">
        <f>MID(BA1,FIND("年",BA1,1)+1,FIND("月",BA1,1)-FIND("年",BA1,1)-1)</f>
        <v>08</v>
      </c>
      <c r="BE1" s="8" t="str">
        <f>(BC1+1911)&amp;RIGHT("0"&amp;BD1,2)</f>
        <v>201508</v>
      </c>
      <c r="BF1" s="9" t="s">
        <v>144</v>
      </c>
      <c r="BG1" s="10" t="s">
        <v>145</v>
      </c>
      <c r="BH1" s="9" t="s">
        <v>146</v>
      </c>
      <c r="BI1" s="8">
        <v>1</v>
      </c>
      <c r="BJ1" s="9" t="s">
        <v>147</v>
      </c>
      <c r="BK1" s="9"/>
    </row>
    <row r="2" spans="2:3" ht="16.5" customHeight="1">
      <c r="B2" s="5" t="s">
        <v>1</v>
      </c>
      <c r="C2" s="1" t="s">
        <v>175</v>
      </c>
    </row>
    <row r="3" spans="2:3" ht="16.5" customHeight="1">
      <c r="B3" s="5" t="s">
        <v>37</v>
      </c>
      <c r="C3" s="12" t="s">
        <v>38</v>
      </c>
    </row>
    <row r="4" spans="2:3" ht="16.5" customHeight="1">
      <c r="B4" s="5" t="s">
        <v>39</v>
      </c>
      <c r="C4" s="12" t="s">
        <v>97</v>
      </c>
    </row>
    <row r="5" spans="2:3" ht="16.5" customHeight="1">
      <c r="B5" s="5" t="s">
        <v>40</v>
      </c>
      <c r="C5" s="12" t="s">
        <v>41</v>
      </c>
    </row>
    <row r="6" spans="2:7" ht="16.5" customHeight="1" thickBot="1">
      <c r="B6" s="13"/>
      <c r="C6" s="14"/>
      <c r="D6" s="12"/>
      <c r="G6" s="51" t="s">
        <v>174</v>
      </c>
    </row>
    <row r="7" spans="1:12" ht="28.5">
      <c r="A7" s="57" t="s">
        <v>148</v>
      </c>
      <c r="B7" s="15" t="s">
        <v>2</v>
      </c>
      <c r="C7" s="16" t="s">
        <v>98</v>
      </c>
      <c r="D7" s="16" t="s">
        <v>99</v>
      </c>
      <c r="E7" s="16" t="s">
        <v>100</v>
      </c>
      <c r="F7" s="16" t="s">
        <v>101</v>
      </c>
      <c r="G7" s="17" t="s">
        <v>3</v>
      </c>
      <c r="H7" s="18" t="s">
        <v>149</v>
      </c>
      <c r="I7" s="18" t="s">
        <v>150</v>
      </c>
      <c r="J7" s="18" t="s">
        <v>151</v>
      </c>
      <c r="K7" s="18" t="s">
        <v>153</v>
      </c>
      <c r="L7" s="18" t="s">
        <v>152</v>
      </c>
    </row>
    <row r="8" spans="1:12" ht="16.5">
      <c r="A8" s="56">
        <f>L8</f>
      </c>
      <c r="B8" s="19">
        <v>10000</v>
      </c>
      <c r="C8" s="20" t="s">
        <v>102</v>
      </c>
      <c r="D8" s="21"/>
      <c r="E8" s="21"/>
      <c r="F8" s="21"/>
      <c r="G8" s="22"/>
      <c r="H8" s="23">
        <f aca="true" t="shared" si="0" ref="H8:H43">INT(G8)</f>
        <v>0</v>
      </c>
      <c r="I8" s="6">
        <f>IF(ISERROR(H8),1,IF(H8&lt;&gt;G8,1,0))</f>
        <v>0</v>
      </c>
      <c r="J8" s="6">
        <f>IF(OR(G8&gt;10000000000000),1,0)</f>
        <v>0</v>
      </c>
      <c r="L8" s="6">
        <f aca="true" t="shared" si="1" ref="L8:L71">IF(OR(I8,J8),"至多13位整數、","")</f>
      </c>
    </row>
    <row r="9" spans="1:12" ht="16.5">
      <c r="A9" s="56">
        <f>L9&amp;IF(G9&lt;&gt;G10+G11+G12-G17,"加總錯誤","")</f>
      </c>
      <c r="B9" s="19">
        <v>11000</v>
      </c>
      <c r="C9" s="20"/>
      <c r="D9" s="20" t="s">
        <v>103</v>
      </c>
      <c r="E9" s="20"/>
      <c r="F9" s="20"/>
      <c r="G9" s="2"/>
      <c r="H9" s="23">
        <f t="shared" si="0"/>
        <v>0</v>
      </c>
      <c r="I9" s="6">
        <f>IF(ISERROR(H9),1,IF(H9&lt;&gt;G9,1,0))</f>
        <v>0</v>
      </c>
      <c r="J9" s="6">
        <f aca="true" t="shared" si="2" ref="J9:J80">IF(OR(G9&gt;10000000000000),1,0)</f>
        <v>0</v>
      </c>
      <c r="L9" s="6">
        <f t="shared" si="1"/>
      </c>
    </row>
    <row r="10" spans="1:12" ht="16.5">
      <c r="A10" s="56">
        <f aca="true" t="shared" si="3" ref="A10:A81">L10</f>
      </c>
      <c r="B10" s="19">
        <v>11007</v>
      </c>
      <c r="C10" s="20"/>
      <c r="D10" s="20"/>
      <c r="E10" s="20" t="s">
        <v>4</v>
      </c>
      <c r="F10" s="20"/>
      <c r="G10" s="2"/>
      <c r="H10" s="23">
        <f t="shared" si="0"/>
        <v>0</v>
      </c>
      <c r="I10" s="6">
        <f aca="true" t="shared" si="4" ref="I10:I81">IF(ISERROR(H10),1,IF(H10&lt;&gt;G10,1,0))</f>
        <v>0</v>
      </c>
      <c r="J10" s="6">
        <f t="shared" si="2"/>
        <v>0</v>
      </c>
      <c r="L10" s="6">
        <f t="shared" si="1"/>
      </c>
    </row>
    <row r="11" spans="1:12" ht="16.5">
      <c r="A11" s="56">
        <f t="shared" si="3"/>
      </c>
      <c r="B11" s="19">
        <v>11009</v>
      </c>
      <c r="C11" s="20"/>
      <c r="D11" s="20"/>
      <c r="E11" s="20" t="s">
        <v>104</v>
      </c>
      <c r="F11" s="20"/>
      <c r="G11" s="2"/>
      <c r="H11" s="23">
        <f t="shared" si="0"/>
        <v>0</v>
      </c>
      <c r="I11" s="6">
        <f t="shared" si="4"/>
        <v>0</v>
      </c>
      <c r="J11" s="6">
        <f t="shared" si="2"/>
        <v>0</v>
      </c>
      <c r="L11" s="6">
        <f t="shared" si="1"/>
      </c>
    </row>
    <row r="12" spans="1:12" ht="16.5">
      <c r="A12" s="56">
        <f>L12&amp;IF(G12&lt;&gt;G13+G14+G15+G16,"加總錯誤","")</f>
      </c>
      <c r="B12" s="19">
        <v>11021</v>
      </c>
      <c r="C12" s="20"/>
      <c r="D12" s="20"/>
      <c r="E12" s="20" t="s">
        <v>105</v>
      </c>
      <c r="F12" s="20"/>
      <c r="G12" s="2"/>
      <c r="H12" s="23">
        <f t="shared" si="0"/>
        <v>0</v>
      </c>
      <c r="I12" s="6">
        <f t="shared" si="4"/>
        <v>0</v>
      </c>
      <c r="J12" s="6">
        <f t="shared" si="2"/>
        <v>0</v>
      </c>
      <c r="L12" s="6">
        <f t="shared" si="1"/>
      </c>
    </row>
    <row r="13" spans="1:12" ht="16.5">
      <c r="A13" s="56">
        <f t="shared" si="3"/>
      </c>
      <c r="B13" s="19">
        <v>110211</v>
      </c>
      <c r="C13" s="20"/>
      <c r="D13" s="20"/>
      <c r="E13" s="20"/>
      <c r="F13" s="20" t="s">
        <v>5</v>
      </c>
      <c r="G13" s="2"/>
      <c r="H13" s="23">
        <f t="shared" si="0"/>
        <v>0</v>
      </c>
      <c r="I13" s="6">
        <f t="shared" si="4"/>
        <v>0</v>
      </c>
      <c r="J13" s="6">
        <f t="shared" si="2"/>
        <v>0</v>
      </c>
      <c r="L13" s="6">
        <f t="shared" si="1"/>
      </c>
    </row>
    <row r="14" spans="1:12" ht="16.5">
      <c r="A14" s="56">
        <f t="shared" si="3"/>
      </c>
      <c r="B14" s="19">
        <v>110212</v>
      </c>
      <c r="C14" s="20"/>
      <c r="D14" s="20"/>
      <c r="E14" s="20"/>
      <c r="F14" s="20" t="s">
        <v>106</v>
      </c>
      <c r="G14" s="2"/>
      <c r="H14" s="23">
        <f t="shared" si="0"/>
        <v>0</v>
      </c>
      <c r="I14" s="6">
        <f t="shared" si="4"/>
        <v>0</v>
      </c>
      <c r="J14" s="6">
        <f t="shared" si="2"/>
        <v>0</v>
      </c>
      <c r="L14" s="6">
        <f t="shared" si="1"/>
      </c>
    </row>
    <row r="15" spans="1:12" ht="16.5">
      <c r="A15" s="56">
        <f t="shared" si="3"/>
      </c>
      <c r="B15" s="19">
        <v>110213</v>
      </c>
      <c r="C15" s="20"/>
      <c r="D15" s="20"/>
      <c r="E15" s="20"/>
      <c r="F15" s="20" t="s">
        <v>6</v>
      </c>
      <c r="G15" s="2"/>
      <c r="H15" s="23">
        <f t="shared" si="0"/>
        <v>0</v>
      </c>
      <c r="I15" s="6">
        <f t="shared" si="4"/>
        <v>0</v>
      </c>
      <c r="J15" s="6">
        <f t="shared" si="2"/>
        <v>0</v>
      </c>
      <c r="L15" s="6">
        <f t="shared" si="1"/>
      </c>
    </row>
    <row r="16" spans="1:12" ht="16.5">
      <c r="A16" s="56">
        <f t="shared" si="3"/>
      </c>
      <c r="B16" s="19">
        <v>110214</v>
      </c>
      <c r="C16" s="20"/>
      <c r="D16" s="20"/>
      <c r="E16" s="20"/>
      <c r="F16" s="20" t="s">
        <v>107</v>
      </c>
      <c r="G16" s="2"/>
      <c r="H16" s="23">
        <f t="shared" si="0"/>
        <v>0</v>
      </c>
      <c r="I16" s="6">
        <f t="shared" si="4"/>
        <v>0</v>
      </c>
      <c r="J16" s="6">
        <f t="shared" si="2"/>
        <v>0</v>
      </c>
      <c r="L16" s="6">
        <f t="shared" si="1"/>
      </c>
    </row>
    <row r="17" spans="1:12" ht="16.5">
      <c r="A17" s="56">
        <f t="shared" si="3"/>
      </c>
      <c r="B17" s="19">
        <v>11022</v>
      </c>
      <c r="C17" s="20"/>
      <c r="D17" s="20"/>
      <c r="E17" s="20" t="s">
        <v>108</v>
      </c>
      <c r="F17" s="20"/>
      <c r="G17" s="2"/>
      <c r="H17" s="23">
        <f t="shared" si="0"/>
        <v>0</v>
      </c>
      <c r="I17" s="6">
        <f t="shared" si="4"/>
        <v>0</v>
      </c>
      <c r="J17" s="6">
        <f t="shared" si="2"/>
        <v>0</v>
      </c>
      <c r="K17" s="6">
        <f>IF(G17&lt;0,1,0)</f>
        <v>0</v>
      </c>
      <c r="L17" s="6">
        <f t="shared" si="1"/>
      </c>
    </row>
    <row r="18" spans="1:12" ht="28.5">
      <c r="A18" s="56">
        <f>L18&amp;IF(G18&lt;&gt;G19+G24+G30-G29-G35+G36+G37,"加總有誤","")</f>
      </c>
      <c r="B18" s="19">
        <v>11500</v>
      </c>
      <c r="C18" s="20"/>
      <c r="D18" s="20" t="s">
        <v>109</v>
      </c>
      <c r="E18" s="20"/>
      <c r="F18" s="20"/>
      <c r="G18" s="2"/>
      <c r="H18" s="23">
        <f t="shared" si="0"/>
        <v>0</v>
      </c>
      <c r="I18" s="6">
        <f t="shared" si="4"/>
        <v>0</v>
      </c>
      <c r="J18" s="6">
        <f t="shared" si="2"/>
        <v>0</v>
      </c>
      <c r="L18" s="6">
        <f t="shared" si="1"/>
      </c>
    </row>
    <row r="19" spans="1:12" ht="16.5">
      <c r="A19" s="56">
        <f>L19&amp;IF(G19&lt;&gt;G20+G21+G22+G23,"加總有誤","")</f>
      </c>
      <c r="B19" s="19">
        <v>11501</v>
      </c>
      <c r="C19" s="20"/>
      <c r="D19" s="20"/>
      <c r="E19" s="20" t="s">
        <v>7</v>
      </c>
      <c r="F19" s="20"/>
      <c r="G19" s="2"/>
      <c r="H19" s="23">
        <f t="shared" si="0"/>
        <v>0</v>
      </c>
      <c r="I19" s="6">
        <f t="shared" si="4"/>
        <v>0</v>
      </c>
      <c r="J19" s="6">
        <f t="shared" si="2"/>
        <v>0</v>
      </c>
      <c r="L19" s="6">
        <f t="shared" si="1"/>
      </c>
    </row>
    <row r="20" spans="1:12" ht="16.5">
      <c r="A20" s="56">
        <f t="shared" si="3"/>
      </c>
      <c r="B20" s="19">
        <v>115011</v>
      </c>
      <c r="C20" s="20"/>
      <c r="D20" s="20"/>
      <c r="E20" s="20"/>
      <c r="F20" s="20" t="s">
        <v>5</v>
      </c>
      <c r="G20" s="2"/>
      <c r="H20" s="23">
        <f t="shared" si="0"/>
        <v>0</v>
      </c>
      <c r="I20" s="6">
        <f t="shared" si="4"/>
        <v>0</v>
      </c>
      <c r="J20" s="6">
        <f t="shared" si="2"/>
        <v>0</v>
      </c>
      <c r="L20" s="6">
        <f t="shared" si="1"/>
      </c>
    </row>
    <row r="21" spans="1:12" ht="16.5">
      <c r="A21" s="56">
        <f t="shared" si="3"/>
      </c>
      <c r="B21" s="19">
        <v>115012</v>
      </c>
      <c r="C21" s="20"/>
      <c r="D21" s="20"/>
      <c r="E21" s="20"/>
      <c r="F21" s="20" t="s">
        <v>106</v>
      </c>
      <c r="G21" s="2"/>
      <c r="H21" s="23">
        <f t="shared" si="0"/>
        <v>0</v>
      </c>
      <c r="I21" s="6">
        <f t="shared" si="4"/>
        <v>0</v>
      </c>
      <c r="J21" s="6">
        <f t="shared" si="2"/>
        <v>0</v>
      </c>
      <c r="L21" s="6">
        <f t="shared" si="1"/>
      </c>
    </row>
    <row r="22" spans="1:12" ht="16.5">
      <c r="A22" s="56">
        <f t="shared" si="3"/>
      </c>
      <c r="B22" s="19">
        <v>115013</v>
      </c>
      <c r="C22" s="20"/>
      <c r="D22" s="20"/>
      <c r="E22" s="20"/>
      <c r="F22" s="20" t="s">
        <v>6</v>
      </c>
      <c r="G22" s="2"/>
      <c r="H22" s="23">
        <f t="shared" si="0"/>
        <v>0</v>
      </c>
      <c r="I22" s="6">
        <f t="shared" si="4"/>
        <v>0</v>
      </c>
      <c r="J22" s="6">
        <f t="shared" si="2"/>
        <v>0</v>
      </c>
      <c r="L22" s="6">
        <f t="shared" si="1"/>
      </c>
    </row>
    <row r="23" spans="1:12" ht="16.5">
      <c r="A23" s="56">
        <f t="shared" si="3"/>
      </c>
      <c r="B23" s="19">
        <v>115014</v>
      </c>
      <c r="C23" s="20"/>
      <c r="D23" s="20"/>
      <c r="E23" s="20"/>
      <c r="F23" s="20" t="s">
        <v>107</v>
      </c>
      <c r="G23" s="2"/>
      <c r="H23" s="23">
        <f t="shared" si="0"/>
        <v>0</v>
      </c>
      <c r="I23" s="6">
        <f t="shared" si="4"/>
        <v>0</v>
      </c>
      <c r="J23" s="6">
        <f t="shared" si="2"/>
        <v>0</v>
      </c>
      <c r="L23" s="6">
        <f t="shared" si="1"/>
      </c>
    </row>
    <row r="24" spans="1:12" ht="16.5">
      <c r="A24" s="56">
        <f>L24&amp;IF(G24&lt;&gt;G25+G26+G27+G28,"加總有誤","")</f>
      </c>
      <c r="B24" s="19">
        <v>11503</v>
      </c>
      <c r="C24" s="20"/>
      <c r="D24" s="20"/>
      <c r="E24" s="20" t="s">
        <v>8</v>
      </c>
      <c r="F24" s="20"/>
      <c r="G24" s="2"/>
      <c r="H24" s="23">
        <f t="shared" si="0"/>
        <v>0</v>
      </c>
      <c r="I24" s="6">
        <f t="shared" si="4"/>
        <v>0</v>
      </c>
      <c r="J24" s="6">
        <f t="shared" si="2"/>
        <v>0</v>
      </c>
      <c r="L24" s="6">
        <f t="shared" si="1"/>
      </c>
    </row>
    <row r="25" spans="1:12" ht="16.5">
      <c r="A25" s="56">
        <f t="shared" si="3"/>
      </c>
      <c r="B25" s="19">
        <v>115031</v>
      </c>
      <c r="C25" s="20"/>
      <c r="D25" s="20"/>
      <c r="E25" s="20"/>
      <c r="F25" s="20" t="s">
        <v>5</v>
      </c>
      <c r="G25" s="2"/>
      <c r="H25" s="23">
        <f t="shared" si="0"/>
        <v>0</v>
      </c>
      <c r="I25" s="6">
        <f t="shared" si="4"/>
        <v>0</v>
      </c>
      <c r="J25" s="6">
        <f t="shared" si="2"/>
        <v>0</v>
      </c>
      <c r="L25" s="6">
        <f t="shared" si="1"/>
      </c>
    </row>
    <row r="26" spans="1:12" ht="16.5">
      <c r="A26" s="56">
        <f t="shared" si="3"/>
      </c>
      <c r="B26" s="19">
        <v>115032</v>
      </c>
      <c r="C26" s="20"/>
      <c r="D26" s="20"/>
      <c r="E26" s="20"/>
      <c r="F26" s="20" t="s">
        <v>106</v>
      </c>
      <c r="G26" s="2"/>
      <c r="H26" s="23">
        <f t="shared" si="0"/>
        <v>0</v>
      </c>
      <c r="I26" s="6">
        <f t="shared" si="4"/>
        <v>0</v>
      </c>
      <c r="J26" s="6">
        <f t="shared" si="2"/>
        <v>0</v>
      </c>
      <c r="L26" s="6">
        <f t="shared" si="1"/>
      </c>
    </row>
    <row r="27" spans="1:12" ht="16.5">
      <c r="A27" s="56">
        <f t="shared" si="3"/>
      </c>
      <c r="B27" s="19">
        <v>115033</v>
      </c>
      <c r="C27" s="20"/>
      <c r="D27" s="20"/>
      <c r="E27" s="20"/>
      <c r="F27" s="20" t="s">
        <v>6</v>
      </c>
      <c r="G27" s="2"/>
      <c r="H27" s="23">
        <f t="shared" si="0"/>
        <v>0</v>
      </c>
      <c r="I27" s="6">
        <f t="shared" si="4"/>
        <v>0</v>
      </c>
      <c r="J27" s="6">
        <f t="shared" si="2"/>
        <v>0</v>
      </c>
      <c r="L27" s="6">
        <f t="shared" si="1"/>
      </c>
    </row>
    <row r="28" spans="1:12" ht="16.5">
      <c r="A28" s="56">
        <f t="shared" si="3"/>
      </c>
      <c r="B28" s="19">
        <v>115034</v>
      </c>
      <c r="C28" s="20"/>
      <c r="D28" s="20"/>
      <c r="E28" s="20"/>
      <c r="F28" s="20" t="s">
        <v>107</v>
      </c>
      <c r="G28" s="2"/>
      <c r="H28" s="23">
        <f t="shared" si="0"/>
        <v>0</v>
      </c>
      <c r="I28" s="6">
        <f t="shared" si="4"/>
        <v>0</v>
      </c>
      <c r="J28" s="6">
        <f t="shared" si="2"/>
        <v>0</v>
      </c>
      <c r="L28" s="6">
        <f t="shared" si="1"/>
      </c>
    </row>
    <row r="29" spans="1:12" ht="16.5">
      <c r="A29" s="56">
        <f t="shared" si="3"/>
      </c>
      <c r="B29" s="19">
        <v>11504</v>
      </c>
      <c r="C29" s="20"/>
      <c r="D29" s="20"/>
      <c r="E29" s="20" t="s">
        <v>110</v>
      </c>
      <c r="F29" s="20"/>
      <c r="G29" s="2"/>
      <c r="H29" s="23">
        <f t="shared" si="0"/>
        <v>0</v>
      </c>
      <c r="I29" s="6">
        <f t="shared" si="4"/>
        <v>0</v>
      </c>
      <c r="J29" s="6">
        <f t="shared" si="2"/>
        <v>0</v>
      </c>
      <c r="K29" s="6">
        <f>IF(G29&lt;0,1,0)</f>
        <v>0</v>
      </c>
      <c r="L29" s="6">
        <f t="shared" si="1"/>
      </c>
    </row>
    <row r="30" spans="1:12" ht="16.5">
      <c r="A30" s="56">
        <f>L30&amp;IF(G30&lt;&gt;G31+G32+G33+G34,"加總有誤","")</f>
      </c>
      <c r="B30" s="52">
        <v>11505</v>
      </c>
      <c r="C30" s="50"/>
      <c r="D30" s="50"/>
      <c r="E30" s="50" t="s">
        <v>154</v>
      </c>
      <c r="F30" s="50"/>
      <c r="G30" s="2"/>
      <c r="H30" s="23">
        <f aca="true" t="shared" si="5" ref="H30:H35">INT(G30)</f>
        <v>0</v>
      </c>
      <c r="I30" s="6">
        <f aca="true" t="shared" si="6" ref="I30:I35">IF(ISERROR(H30),1,IF(H30&lt;&gt;G30,1,0))</f>
        <v>0</v>
      </c>
      <c r="J30" s="6">
        <f aca="true" t="shared" si="7" ref="J30:J35">IF(OR(G30&gt;10000000000000),1,0)</f>
        <v>0</v>
      </c>
      <c r="L30" s="6">
        <f t="shared" si="1"/>
      </c>
    </row>
    <row r="31" spans="1:12" ht="16.5">
      <c r="A31" s="56">
        <f t="shared" si="3"/>
      </c>
      <c r="B31" s="52">
        <v>115051</v>
      </c>
      <c r="C31" s="50"/>
      <c r="D31" s="50"/>
      <c r="E31" s="50"/>
      <c r="F31" s="50" t="s">
        <v>5</v>
      </c>
      <c r="G31" s="2"/>
      <c r="H31" s="23">
        <f t="shared" si="5"/>
        <v>0</v>
      </c>
      <c r="I31" s="6">
        <f t="shared" si="6"/>
        <v>0</v>
      </c>
      <c r="J31" s="6">
        <f t="shared" si="7"/>
        <v>0</v>
      </c>
      <c r="L31" s="6">
        <f t="shared" si="1"/>
      </c>
    </row>
    <row r="32" spans="1:12" ht="16.5">
      <c r="A32" s="56">
        <f t="shared" si="3"/>
      </c>
      <c r="B32" s="52">
        <v>115052</v>
      </c>
      <c r="C32" s="50"/>
      <c r="D32" s="50"/>
      <c r="E32" s="50"/>
      <c r="F32" s="50" t="s">
        <v>24</v>
      </c>
      <c r="G32" s="2"/>
      <c r="H32" s="23">
        <f t="shared" si="5"/>
        <v>0</v>
      </c>
      <c r="I32" s="6">
        <f t="shared" si="6"/>
        <v>0</v>
      </c>
      <c r="J32" s="6">
        <f t="shared" si="7"/>
        <v>0</v>
      </c>
      <c r="L32" s="6">
        <f t="shared" si="1"/>
      </c>
    </row>
    <row r="33" spans="1:12" ht="16.5">
      <c r="A33" s="56">
        <f t="shared" si="3"/>
      </c>
      <c r="B33" s="52">
        <v>115053</v>
      </c>
      <c r="C33" s="50"/>
      <c r="D33" s="50"/>
      <c r="E33" s="50"/>
      <c r="F33" s="50" t="s">
        <v>6</v>
      </c>
      <c r="G33" s="2"/>
      <c r="H33" s="23">
        <f t="shared" si="5"/>
        <v>0</v>
      </c>
      <c r="I33" s="6">
        <f t="shared" si="6"/>
        <v>0</v>
      </c>
      <c r="J33" s="6">
        <f t="shared" si="7"/>
        <v>0</v>
      </c>
      <c r="L33" s="6">
        <f t="shared" si="1"/>
      </c>
    </row>
    <row r="34" spans="1:12" ht="16.5">
      <c r="A34" s="56">
        <f t="shared" si="3"/>
      </c>
      <c r="B34" s="52">
        <v>115054</v>
      </c>
      <c r="C34" s="50"/>
      <c r="D34" s="50"/>
      <c r="E34" s="50"/>
      <c r="F34" s="50" t="s">
        <v>25</v>
      </c>
      <c r="G34" s="2"/>
      <c r="H34" s="23">
        <f t="shared" si="5"/>
        <v>0</v>
      </c>
      <c r="I34" s="6">
        <f t="shared" si="6"/>
        <v>0</v>
      </c>
      <c r="J34" s="6">
        <f t="shared" si="7"/>
        <v>0</v>
      </c>
      <c r="L34" s="6">
        <f t="shared" si="1"/>
      </c>
    </row>
    <row r="35" spans="1:12" ht="28.5">
      <c r="A35" s="56">
        <f t="shared" si="3"/>
      </c>
      <c r="B35" s="52">
        <v>11506</v>
      </c>
      <c r="C35" s="50"/>
      <c r="D35" s="50"/>
      <c r="E35" s="50" t="s">
        <v>155</v>
      </c>
      <c r="F35" s="50"/>
      <c r="G35" s="2"/>
      <c r="H35" s="23">
        <f t="shared" si="5"/>
        <v>0</v>
      </c>
      <c r="I35" s="6">
        <f t="shared" si="6"/>
        <v>0</v>
      </c>
      <c r="J35" s="6">
        <f t="shared" si="7"/>
        <v>0</v>
      </c>
      <c r="K35" s="6">
        <f>IF(G35&lt;0,1,0)</f>
        <v>0</v>
      </c>
      <c r="L35" s="6">
        <f t="shared" si="1"/>
      </c>
    </row>
    <row r="36" spans="1:12" ht="16.5">
      <c r="A36" s="56">
        <f t="shared" si="3"/>
      </c>
      <c r="B36" s="19">
        <v>11511</v>
      </c>
      <c r="C36" s="20"/>
      <c r="D36" s="20"/>
      <c r="E36" s="20" t="s">
        <v>9</v>
      </c>
      <c r="F36" s="20"/>
      <c r="G36" s="2"/>
      <c r="H36" s="23">
        <f t="shared" si="0"/>
        <v>0</v>
      </c>
      <c r="I36" s="6">
        <f t="shared" si="4"/>
        <v>0</v>
      </c>
      <c r="J36" s="6">
        <f t="shared" si="2"/>
        <v>0</v>
      </c>
      <c r="L36" s="6">
        <f t="shared" si="1"/>
      </c>
    </row>
    <row r="37" spans="1:12" ht="16.5">
      <c r="A37" s="56">
        <f t="shared" si="3"/>
      </c>
      <c r="B37" s="19">
        <v>11513</v>
      </c>
      <c r="C37" s="20"/>
      <c r="D37" s="20"/>
      <c r="E37" s="20" t="s">
        <v>10</v>
      </c>
      <c r="F37" s="20"/>
      <c r="G37" s="2"/>
      <c r="H37" s="23">
        <f t="shared" si="0"/>
        <v>0</v>
      </c>
      <c r="I37" s="6">
        <f t="shared" si="4"/>
        <v>0</v>
      </c>
      <c r="J37" s="6">
        <f t="shared" si="2"/>
        <v>0</v>
      </c>
      <c r="L37" s="6">
        <f t="shared" si="1"/>
      </c>
    </row>
    <row r="38" spans="1:12" ht="28.5">
      <c r="A38" s="56">
        <f>L38&amp;IF(G38&lt;&gt;G39+G40+G41,"加總有誤","")</f>
      </c>
      <c r="B38" s="24">
        <v>12000</v>
      </c>
      <c r="C38" s="20"/>
      <c r="D38" s="20" t="s">
        <v>42</v>
      </c>
      <c r="E38" s="20"/>
      <c r="F38" s="20"/>
      <c r="G38" s="2"/>
      <c r="H38" s="23">
        <f t="shared" si="0"/>
        <v>0</v>
      </c>
      <c r="I38" s="6">
        <f t="shared" si="4"/>
        <v>0</v>
      </c>
      <c r="J38" s="6">
        <f t="shared" si="2"/>
        <v>0</v>
      </c>
      <c r="L38" s="6">
        <f t="shared" si="1"/>
      </c>
    </row>
    <row r="39" spans="1:12" ht="16.5">
      <c r="A39" s="56">
        <f t="shared" si="3"/>
      </c>
      <c r="B39" s="24">
        <v>120001</v>
      </c>
      <c r="C39" s="25"/>
      <c r="D39" s="25"/>
      <c r="E39" s="26"/>
      <c r="F39" s="20" t="s">
        <v>111</v>
      </c>
      <c r="G39" s="2"/>
      <c r="H39" s="23">
        <f t="shared" si="0"/>
        <v>0</v>
      </c>
      <c r="I39" s="6">
        <f t="shared" si="4"/>
        <v>0</v>
      </c>
      <c r="J39" s="6">
        <f t="shared" si="2"/>
        <v>0</v>
      </c>
      <c r="L39" s="6">
        <f t="shared" si="1"/>
      </c>
    </row>
    <row r="40" spans="1:12" ht="16.5">
      <c r="A40" s="56">
        <f t="shared" si="3"/>
      </c>
      <c r="B40" s="24">
        <v>120002</v>
      </c>
      <c r="C40" s="25"/>
      <c r="D40" s="25"/>
      <c r="E40" s="26"/>
      <c r="F40" s="20" t="s">
        <v>112</v>
      </c>
      <c r="G40" s="2"/>
      <c r="H40" s="23">
        <f t="shared" si="0"/>
        <v>0</v>
      </c>
      <c r="I40" s="6">
        <f t="shared" si="4"/>
        <v>0</v>
      </c>
      <c r="J40" s="6">
        <f t="shared" si="2"/>
        <v>0</v>
      </c>
      <c r="L40" s="6">
        <f t="shared" si="1"/>
      </c>
    </row>
    <row r="41" spans="1:12" ht="16.5">
      <c r="A41" s="56">
        <f t="shared" si="3"/>
      </c>
      <c r="B41" s="24">
        <v>120003</v>
      </c>
      <c r="C41" s="25"/>
      <c r="D41" s="25"/>
      <c r="E41" s="26"/>
      <c r="F41" s="20" t="s">
        <v>113</v>
      </c>
      <c r="G41" s="2"/>
      <c r="H41" s="23">
        <f t="shared" si="0"/>
        <v>0</v>
      </c>
      <c r="I41" s="6">
        <f t="shared" si="4"/>
        <v>0</v>
      </c>
      <c r="J41" s="6">
        <f>IF(OR(ABS(G41)&gt;10000000000000),1,0)</f>
        <v>0</v>
      </c>
      <c r="L41" s="6">
        <f t="shared" si="1"/>
      </c>
    </row>
    <row r="42" spans="1:12" ht="28.5">
      <c r="A42" s="56">
        <f t="shared" si="3"/>
      </c>
      <c r="B42" s="19">
        <v>12300</v>
      </c>
      <c r="C42" s="20"/>
      <c r="D42" s="20" t="s">
        <v>43</v>
      </c>
      <c r="E42" s="20"/>
      <c r="F42" s="20"/>
      <c r="G42" s="2"/>
      <c r="H42" s="23">
        <f t="shared" si="0"/>
        <v>0</v>
      </c>
      <c r="I42" s="6">
        <f t="shared" si="4"/>
        <v>0</v>
      </c>
      <c r="J42" s="6">
        <f t="shared" si="2"/>
        <v>0</v>
      </c>
      <c r="L42" s="6">
        <f t="shared" si="1"/>
      </c>
    </row>
    <row r="43" spans="1:12" ht="16.5" customHeight="1">
      <c r="A43" s="56">
        <f t="shared" si="3"/>
      </c>
      <c r="B43" s="19">
        <v>12500</v>
      </c>
      <c r="C43" s="20"/>
      <c r="D43" s="20" t="s">
        <v>44</v>
      </c>
      <c r="E43" s="20"/>
      <c r="F43" s="20"/>
      <c r="G43" s="2"/>
      <c r="H43" s="23">
        <f t="shared" si="0"/>
        <v>0</v>
      </c>
      <c r="I43" s="6">
        <f t="shared" si="4"/>
        <v>0</v>
      </c>
      <c r="J43" s="6">
        <f t="shared" si="2"/>
        <v>0</v>
      </c>
      <c r="L43" s="6">
        <f t="shared" si="1"/>
      </c>
    </row>
    <row r="44" spans="1:12" ht="16.5">
      <c r="A44" s="56">
        <f>L44&amp;IF(G44&lt;&gt;G45+G46+G47+G48+G49+G50+G51+G52-G53,"加總有誤","")</f>
      </c>
      <c r="B44" s="19">
        <v>13000</v>
      </c>
      <c r="C44" s="20"/>
      <c r="D44" s="20" t="s">
        <v>45</v>
      </c>
      <c r="E44" s="20"/>
      <c r="F44" s="20"/>
      <c r="G44" s="2"/>
      <c r="H44" s="23">
        <f aca="true" t="shared" si="8" ref="H44:H79">INT(G44)</f>
        <v>0</v>
      </c>
      <c r="I44" s="6">
        <f t="shared" si="4"/>
        <v>0</v>
      </c>
      <c r="J44" s="6">
        <f t="shared" si="2"/>
        <v>0</v>
      </c>
      <c r="L44" s="6">
        <f t="shared" si="1"/>
      </c>
    </row>
    <row r="45" spans="1:12" ht="16.5">
      <c r="A45" s="56">
        <f t="shared" si="3"/>
      </c>
      <c r="B45" s="52">
        <v>13007</v>
      </c>
      <c r="C45" s="50"/>
      <c r="D45" s="50"/>
      <c r="E45" s="50" t="s">
        <v>156</v>
      </c>
      <c r="F45" s="50"/>
      <c r="G45" s="2"/>
      <c r="H45" s="23">
        <f>INT(G45)</f>
        <v>0</v>
      </c>
      <c r="I45" s="6">
        <f>IF(ISERROR(H45),1,IF(H45&lt;&gt;G45,1,0))</f>
        <v>0</v>
      </c>
      <c r="J45" s="6">
        <f>IF(OR(G45&gt;10000000000000),1,0)</f>
        <v>0</v>
      </c>
      <c r="L45" s="6">
        <f t="shared" si="1"/>
      </c>
    </row>
    <row r="46" spans="1:12" ht="16.5">
      <c r="A46" s="56">
        <f t="shared" si="3"/>
      </c>
      <c r="B46" s="52">
        <v>13009</v>
      </c>
      <c r="C46" s="50"/>
      <c r="D46" s="50"/>
      <c r="E46" s="50" t="s">
        <v>165</v>
      </c>
      <c r="F46" s="50"/>
      <c r="G46" s="2"/>
      <c r="H46" s="23">
        <f>INT(G46)</f>
        <v>0</v>
      </c>
      <c r="I46" s="6">
        <f>IF(ISERROR(H46),1,IF(H46&lt;&gt;G46,1,0))</f>
        <v>0</v>
      </c>
      <c r="J46" s="6">
        <f>IF(OR(G46&gt;10000000000000),1,0)</f>
        <v>0</v>
      </c>
      <c r="L46" s="6">
        <f t="shared" si="1"/>
      </c>
    </row>
    <row r="47" spans="1:12" ht="16.5">
      <c r="A47" s="56">
        <f t="shared" si="3"/>
      </c>
      <c r="B47" s="52">
        <v>13013</v>
      </c>
      <c r="C47" s="50"/>
      <c r="D47" s="50"/>
      <c r="E47" s="50" t="s">
        <v>157</v>
      </c>
      <c r="F47" s="50"/>
      <c r="G47" s="2"/>
      <c r="H47" s="23">
        <f>INT(G47)</f>
        <v>0</v>
      </c>
      <c r="I47" s="6">
        <f>IF(ISERROR(H47),1,IF(H47&lt;&gt;G47,1,0))</f>
        <v>0</v>
      </c>
      <c r="J47" s="6">
        <f>IF(OR(G47&gt;10000000000000),1,0)</f>
        <v>0</v>
      </c>
      <c r="L47" s="6">
        <f t="shared" si="1"/>
      </c>
    </row>
    <row r="48" spans="1:12" ht="16.5">
      <c r="A48" s="56">
        <f t="shared" si="3"/>
      </c>
      <c r="B48" s="52">
        <v>13015</v>
      </c>
      <c r="C48" s="50"/>
      <c r="D48" s="50"/>
      <c r="E48" s="50" t="s">
        <v>158</v>
      </c>
      <c r="F48" s="50"/>
      <c r="G48" s="2"/>
      <c r="H48" s="23">
        <f>INT(G48)</f>
        <v>0</v>
      </c>
      <c r="I48" s="6">
        <f>IF(ISERROR(H48),1,IF(H48&lt;&gt;G48,1,0))</f>
        <v>0</v>
      </c>
      <c r="J48" s="6">
        <f>IF(OR(G48&gt;10000000000000),1,0)</f>
        <v>0</v>
      </c>
      <c r="L48" s="6">
        <f t="shared" si="1"/>
      </c>
    </row>
    <row r="49" spans="1:12" ht="16.5">
      <c r="A49" s="56">
        <f t="shared" si="3"/>
      </c>
      <c r="B49" s="19">
        <v>13023</v>
      </c>
      <c r="C49" s="20"/>
      <c r="D49" s="20"/>
      <c r="E49" s="27" t="s">
        <v>46</v>
      </c>
      <c r="F49" s="27"/>
      <c r="G49" s="2"/>
      <c r="H49" s="23">
        <f t="shared" si="8"/>
        <v>0</v>
      </c>
      <c r="I49" s="6">
        <f t="shared" si="4"/>
        <v>0</v>
      </c>
      <c r="J49" s="6">
        <f t="shared" si="2"/>
        <v>0</v>
      </c>
      <c r="L49" s="6">
        <f t="shared" si="1"/>
      </c>
    </row>
    <row r="50" spans="1:12" ht="16.5">
      <c r="A50" s="56">
        <f t="shared" si="3"/>
      </c>
      <c r="B50" s="19">
        <v>13025</v>
      </c>
      <c r="C50" s="20"/>
      <c r="D50" s="20"/>
      <c r="E50" s="20" t="s">
        <v>47</v>
      </c>
      <c r="F50" s="20"/>
      <c r="G50" s="2"/>
      <c r="H50" s="23">
        <f t="shared" si="8"/>
        <v>0</v>
      </c>
      <c r="I50" s="6">
        <f t="shared" si="4"/>
        <v>0</v>
      </c>
      <c r="J50" s="6">
        <f t="shared" si="2"/>
        <v>0</v>
      </c>
      <c r="L50" s="6">
        <f t="shared" si="1"/>
      </c>
    </row>
    <row r="51" spans="1:12" ht="16.5">
      <c r="A51" s="56">
        <f t="shared" si="3"/>
      </c>
      <c r="B51" s="19">
        <v>13041</v>
      </c>
      <c r="C51" s="20"/>
      <c r="D51" s="20"/>
      <c r="E51" s="20" t="s">
        <v>48</v>
      </c>
      <c r="F51" s="20"/>
      <c r="G51" s="2"/>
      <c r="H51" s="23">
        <f t="shared" si="8"/>
        <v>0</v>
      </c>
      <c r="I51" s="6">
        <f t="shared" si="4"/>
        <v>0</v>
      </c>
      <c r="J51" s="6">
        <f t="shared" si="2"/>
        <v>0</v>
      </c>
      <c r="L51" s="6">
        <f t="shared" si="1"/>
      </c>
    </row>
    <row r="52" spans="1:12" ht="16.5">
      <c r="A52" s="56">
        <f t="shared" si="3"/>
      </c>
      <c r="B52" s="19">
        <v>13097</v>
      </c>
      <c r="C52" s="20"/>
      <c r="D52" s="20"/>
      <c r="E52" s="20" t="s">
        <v>11</v>
      </c>
      <c r="F52" s="20"/>
      <c r="G52" s="2"/>
      <c r="H52" s="23">
        <f t="shared" si="8"/>
        <v>0</v>
      </c>
      <c r="I52" s="6">
        <f t="shared" si="4"/>
        <v>0</v>
      </c>
      <c r="J52" s="6">
        <f t="shared" si="2"/>
        <v>0</v>
      </c>
      <c r="L52" s="6">
        <f t="shared" si="1"/>
      </c>
    </row>
    <row r="53" spans="1:12" ht="16.5">
      <c r="A53" s="56">
        <f t="shared" si="3"/>
      </c>
      <c r="B53" s="19">
        <v>13098</v>
      </c>
      <c r="C53" s="25"/>
      <c r="D53" s="25"/>
      <c r="E53" s="20" t="s">
        <v>49</v>
      </c>
      <c r="F53" s="20"/>
      <c r="G53" s="2"/>
      <c r="H53" s="23">
        <f t="shared" si="8"/>
        <v>0</v>
      </c>
      <c r="I53" s="6">
        <f t="shared" si="4"/>
        <v>0</v>
      </c>
      <c r="J53" s="6">
        <f t="shared" si="2"/>
        <v>0</v>
      </c>
      <c r="K53" s="6">
        <f>IF(G53&lt;0,1,0)</f>
        <v>0</v>
      </c>
      <c r="L53" s="6">
        <f t="shared" si="1"/>
      </c>
    </row>
    <row r="54" spans="1:12" ht="16.5">
      <c r="A54" s="56">
        <f t="shared" si="3"/>
      </c>
      <c r="B54" s="19">
        <v>13200</v>
      </c>
      <c r="C54" s="20"/>
      <c r="D54" s="20" t="s">
        <v>166</v>
      </c>
      <c r="E54" s="20"/>
      <c r="F54" s="20"/>
      <c r="G54" s="2"/>
      <c r="H54" s="23">
        <f t="shared" si="8"/>
        <v>0</v>
      </c>
      <c r="I54" s="6">
        <f t="shared" si="4"/>
        <v>0</v>
      </c>
      <c r="J54" s="6">
        <f t="shared" si="2"/>
        <v>0</v>
      </c>
      <c r="L54" s="6">
        <f t="shared" si="1"/>
      </c>
    </row>
    <row r="55" spans="1:12" ht="16.5">
      <c r="A55" s="56">
        <f t="shared" si="3"/>
      </c>
      <c r="B55" s="19">
        <v>13300</v>
      </c>
      <c r="C55" s="20"/>
      <c r="D55" s="20" t="s">
        <v>50</v>
      </c>
      <c r="E55" s="20"/>
      <c r="F55" s="20"/>
      <c r="G55" s="2"/>
      <c r="H55" s="23">
        <f t="shared" si="8"/>
        <v>0</v>
      </c>
      <c r="I55" s="6">
        <f t="shared" si="4"/>
        <v>0</v>
      </c>
      <c r="J55" s="6">
        <f t="shared" si="2"/>
        <v>0</v>
      </c>
      <c r="L55" s="6">
        <f t="shared" si="1"/>
      </c>
    </row>
    <row r="56" spans="1:12" ht="16.5">
      <c r="A56" s="56">
        <f>L56&amp;IF(G56&lt;&gt;G57+G58+G59+G60+G61+G62+G63+G64+G65+G66+G67+G68+G69+G70-G71+G72+G73+G74,"加總有誤","")</f>
      </c>
      <c r="B56" s="19">
        <v>13500</v>
      </c>
      <c r="C56" s="20"/>
      <c r="D56" s="20" t="s">
        <v>51</v>
      </c>
      <c r="E56" s="20"/>
      <c r="F56" s="20"/>
      <c r="G56" s="2"/>
      <c r="H56" s="23">
        <f t="shared" si="8"/>
        <v>0</v>
      </c>
      <c r="I56" s="6">
        <f t="shared" si="4"/>
        <v>0</v>
      </c>
      <c r="J56" s="6">
        <f t="shared" si="2"/>
        <v>0</v>
      </c>
      <c r="L56" s="6">
        <f t="shared" si="1"/>
      </c>
    </row>
    <row r="57" spans="1:12" ht="16.5">
      <c r="A57" s="56">
        <f t="shared" si="3"/>
      </c>
      <c r="B57" s="19">
        <v>13501</v>
      </c>
      <c r="C57" s="20"/>
      <c r="D57" s="20"/>
      <c r="E57" s="20" t="s">
        <v>12</v>
      </c>
      <c r="F57" s="20"/>
      <c r="G57" s="2"/>
      <c r="H57" s="23">
        <f t="shared" si="8"/>
        <v>0</v>
      </c>
      <c r="I57" s="6">
        <f t="shared" si="4"/>
        <v>0</v>
      </c>
      <c r="J57" s="6">
        <f t="shared" si="2"/>
        <v>0</v>
      </c>
      <c r="L57" s="6">
        <f t="shared" si="1"/>
      </c>
    </row>
    <row r="58" spans="1:12" ht="16.5">
      <c r="A58" s="56">
        <f t="shared" si="3"/>
      </c>
      <c r="B58" s="19">
        <v>13503</v>
      </c>
      <c r="C58" s="20"/>
      <c r="D58" s="20"/>
      <c r="E58" s="20" t="s">
        <v>13</v>
      </c>
      <c r="F58" s="20"/>
      <c r="G58" s="2"/>
      <c r="H58" s="23">
        <f t="shared" si="8"/>
        <v>0</v>
      </c>
      <c r="I58" s="6">
        <f t="shared" si="4"/>
        <v>0</v>
      </c>
      <c r="J58" s="6">
        <f t="shared" si="2"/>
        <v>0</v>
      </c>
      <c r="L58" s="6">
        <f t="shared" si="1"/>
      </c>
    </row>
    <row r="59" spans="1:12" ht="16.5">
      <c r="A59" s="56">
        <f t="shared" si="3"/>
      </c>
      <c r="B59" s="19">
        <v>13505</v>
      </c>
      <c r="C59" s="20"/>
      <c r="D59" s="20"/>
      <c r="E59" s="20" t="s">
        <v>14</v>
      </c>
      <c r="F59" s="20"/>
      <c r="G59" s="2"/>
      <c r="H59" s="23">
        <f t="shared" si="8"/>
        <v>0</v>
      </c>
      <c r="I59" s="6">
        <f t="shared" si="4"/>
        <v>0</v>
      </c>
      <c r="J59" s="6">
        <f t="shared" si="2"/>
        <v>0</v>
      </c>
      <c r="L59" s="6">
        <f t="shared" si="1"/>
      </c>
    </row>
    <row r="60" spans="1:12" ht="16.5">
      <c r="A60" s="56">
        <f t="shared" si="3"/>
      </c>
      <c r="B60" s="19">
        <v>13521</v>
      </c>
      <c r="C60" s="20"/>
      <c r="D60" s="20"/>
      <c r="E60" s="20" t="s">
        <v>15</v>
      </c>
      <c r="F60" s="20"/>
      <c r="G60" s="2"/>
      <c r="H60" s="23">
        <f t="shared" si="8"/>
        <v>0</v>
      </c>
      <c r="I60" s="6">
        <f t="shared" si="4"/>
        <v>0</v>
      </c>
      <c r="J60" s="6">
        <f t="shared" si="2"/>
        <v>0</v>
      </c>
      <c r="L60" s="6">
        <f t="shared" si="1"/>
      </c>
    </row>
    <row r="61" spans="1:12" ht="16.5">
      <c r="A61" s="56">
        <f t="shared" si="3"/>
      </c>
      <c r="B61" s="19">
        <v>13523</v>
      </c>
      <c r="C61" s="20"/>
      <c r="D61" s="20"/>
      <c r="E61" s="20" t="s">
        <v>52</v>
      </c>
      <c r="F61" s="20"/>
      <c r="G61" s="2"/>
      <c r="H61" s="23">
        <f t="shared" si="8"/>
        <v>0</v>
      </c>
      <c r="I61" s="6">
        <f t="shared" si="4"/>
        <v>0</v>
      </c>
      <c r="J61" s="6">
        <f t="shared" si="2"/>
        <v>0</v>
      </c>
      <c r="L61" s="6">
        <f t="shared" si="1"/>
      </c>
    </row>
    <row r="62" spans="1:12" ht="16.5">
      <c r="A62" s="56">
        <f t="shared" si="3"/>
      </c>
      <c r="B62" s="19">
        <v>13525</v>
      </c>
      <c r="C62" s="20"/>
      <c r="D62" s="20"/>
      <c r="E62" s="20" t="s">
        <v>53</v>
      </c>
      <c r="F62" s="20"/>
      <c r="G62" s="2"/>
      <c r="H62" s="23">
        <f t="shared" si="8"/>
        <v>0</v>
      </c>
      <c r="I62" s="6">
        <f t="shared" si="4"/>
        <v>0</v>
      </c>
      <c r="J62" s="6">
        <f t="shared" si="2"/>
        <v>0</v>
      </c>
      <c r="L62" s="6">
        <f t="shared" si="1"/>
      </c>
    </row>
    <row r="63" spans="1:12" ht="16.5">
      <c r="A63" s="56">
        <f t="shared" si="3"/>
      </c>
      <c r="B63" s="19">
        <v>13541</v>
      </c>
      <c r="C63" s="20"/>
      <c r="D63" s="20"/>
      <c r="E63" s="20" t="s">
        <v>16</v>
      </c>
      <c r="F63" s="20"/>
      <c r="G63" s="2"/>
      <c r="H63" s="23">
        <f t="shared" si="8"/>
        <v>0</v>
      </c>
      <c r="I63" s="6">
        <f t="shared" si="4"/>
        <v>0</v>
      </c>
      <c r="J63" s="6">
        <f t="shared" si="2"/>
        <v>0</v>
      </c>
      <c r="L63" s="6">
        <f t="shared" si="1"/>
      </c>
    </row>
    <row r="64" spans="1:12" ht="16.5" customHeight="1">
      <c r="A64" s="56">
        <f t="shared" si="3"/>
      </c>
      <c r="B64" s="19">
        <v>13543</v>
      </c>
      <c r="C64" s="20"/>
      <c r="D64" s="20"/>
      <c r="E64" s="20" t="s">
        <v>54</v>
      </c>
      <c r="F64" s="20"/>
      <c r="G64" s="2"/>
      <c r="H64" s="23">
        <f t="shared" si="8"/>
        <v>0</v>
      </c>
      <c r="I64" s="6">
        <f t="shared" si="4"/>
        <v>0</v>
      </c>
      <c r="J64" s="6">
        <f t="shared" si="2"/>
        <v>0</v>
      </c>
      <c r="L64" s="6">
        <f t="shared" si="1"/>
      </c>
    </row>
    <row r="65" spans="1:12" ht="16.5" customHeight="1">
      <c r="A65" s="56">
        <f t="shared" si="3"/>
      </c>
      <c r="B65" s="19">
        <v>13545</v>
      </c>
      <c r="C65" s="20"/>
      <c r="D65" s="20"/>
      <c r="E65" s="20" t="s">
        <v>17</v>
      </c>
      <c r="F65" s="20"/>
      <c r="G65" s="2"/>
      <c r="H65" s="23">
        <f t="shared" si="8"/>
        <v>0</v>
      </c>
      <c r="I65" s="6">
        <f t="shared" si="4"/>
        <v>0</v>
      </c>
      <c r="J65" s="6">
        <f t="shared" si="2"/>
        <v>0</v>
      </c>
      <c r="L65" s="6">
        <f t="shared" si="1"/>
      </c>
    </row>
    <row r="66" spans="1:12" ht="16.5" customHeight="1">
      <c r="A66" s="56">
        <f t="shared" si="3"/>
      </c>
      <c r="B66" s="19">
        <v>13561</v>
      </c>
      <c r="C66" s="20"/>
      <c r="D66" s="20"/>
      <c r="E66" s="20" t="s">
        <v>55</v>
      </c>
      <c r="F66" s="20"/>
      <c r="G66" s="2"/>
      <c r="H66" s="23">
        <f t="shared" si="8"/>
        <v>0</v>
      </c>
      <c r="I66" s="6">
        <f t="shared" si="4"/>
        <v>0</v>
      </c>
      <c r="J66" s="6">
        <f t="shared" si="2"/>
        <v>0</v>
      </c>
      <c r="L66" s="6">
        <f t="shared" si="1"/>
      </c>
    </row>
    <row r="67" spans="1:12" ht="16.5" customHeight="1">
      <c r="A67" s="56">
        <f t="shared" si="3"/>
      </c>
      <c r="B67" s="19">
        <v>13563</v>
      </c>
      <c r="C67" s="20"/>
      <c r="D67" s="20"/>
      <c r="E67" s="20" t="s">
        <v>56</v>
      </c>
      <c r="F67" s="20"/>
      <c r="G67" s="2"/>
      <c r="H67" s="23">
        <f t="shared" si="8"/>
        <v>0</v>
      </c>
      <c r="I67" s="6">
        <f t="shared" si="4"/>
        <v>0</v>
      </c>
      <c r="J67" s="6">
        <f t="shared" si="2"/>
        <v>0</v>
      </c>
      <c r="L67" s="6">
        <f t="shared" si="1"/>
      </c>
    </row>
    <row r="68" spans="1:12" ht="16.5" customHeight="1">
      <c r="A68" s="56">
        <f t="shared" si="3"/>
      </c>
      <c r="B68" s="19">
        <v>13581</v>
      </c>
      <c r="C68" s="20"/>
      <c r="D68" s="20"/>
      <c r="E68" s="20" t="s">
        <v>18</v>
      </c>
      <c r="F68" s="20"/>
      <c r="G68" s="2"/>
      <c r="H68" s="23">
        <f t="shared" si="8"/>
        <v>0</v>
      </c>
      <c r="I68" s="6">
        <f t="shared" si="4"/>
        <v>0</v>
      </c>
      <c r="J68" s="6">
        <f t="shared" si="2"/>
        <v>0</v>
      </c>
      <c r="L68" s="6">
        <f t="shared" si="1"/>
      </c>
    </row>
    <row r="69" spans="1:12" ht="16.5" customHeight="1">
      <c r="A69" s="56">
        <f t="shared" si="3"/>
      </c>
      <c r="B69" s="19">
        <v>13583</v>
      </c>
      <c r="C69" s="20"/>
      <c r="D69" s="20"/>
      <c r="E69" s="20" t="s">
        <v>19</v>
      </c>
      <c r="F69" s="20"/>
      <c r="G69" s="2"/>
      <c r="H69" s="23">
        <f t="shared" si="8"/>
        <v>0</v>
      </c>
      <c r="I69" s="6">
        <f t="shared" si="4"/>
        <v>0</v>
      </c>
      <c r="J69" s="6">
        <f t="shared" si="2"/>
        <v>0</v>
      </c>
      <c r="L69" s="6">
        <f t="shared" si="1"/>
      </c>
    </row>
    <row r="70" spans="1:12" ht="16.5" customHeight="1">
      <c r="A70" s="56">
        <f t="shared" si="3"/>
      </c>
      <c r="B70" s="19">
        <v>13585</v>
      </c>
      <c r="C70" s="20"/>
      <c r="D70" s="20"/>
      <c r="E70" s="20" t="s">
        <v>57</v>
      </c>
      <c r="F70" s="20"/>
      <c r="G70" s="2"/>
      <c r="H70" s="23">
        <f t="shared" si="8"/>
        <v>0</v>
      </c>
      <c r="I70" s="6">
        <f t="shared" si="4"/>
        <v>0</v>
      </c>
      <c r="J70" s="6">
        <f t="shared" si="2"/>
        <v>0</v>
      </c>
      <c r="L70" s="6">
        <f t="shared" si="1"/>
      </c>
    </row>
    <row r="71" spans="1:12" ht="16.5" customHeight="1">
      <c r="A71" s="56">
        <f t="shared" si="3"/>
      </c>
      <c r="B71" s="19">
        <v>13590</v>
      </c>
      <c r="C71" s="20"/>
      <c r="D71" s="20"/>
      <c r="E71" s="20" t="s">
        <v>58</v>
      </c>
      <c r="F71" s="20"/>
      <c r="G71" s="2"/>
      <c r="H71" s="23">
        <f t="shared" si="8"/>
        <v>0</v>
      </c>
      <c r="I71" s="6">
        <f t="shared" si="4"/>
        <v>0</v>
      </c>
      <c r="J71" s="6">
        <f t="shared" si="2"/>
        <v>0</v>
      </c>
      <c r="K71" s="6">
        <f>IF(G71&lt;0,1,0)</f>
        <v>0</v>
      </c>
      <c r="L71" s="6">
        <f t="shared" si="1"/>
      </c>
    </row>
    <row r="72" spans="1:12" ht="16.5" customHeight="1">
      <c r="A72" s="56">
        <f t="shared" si="3"/>
      </c>
      <c r="B72" s="19">
        <v>13594</v>
      </c>
      <c r="C72" s="20"/>
      <c r="D72" s="20"/>
      <c r="E72" s="20" t="s">
        <v>59</v>
      </c>
      <c r="F72" s="20"/>
      <c r="G72" s="2"/>
      <c r="H72" s="23">
        <f t="shared" si="8"/>
        <v>0</v>
      </c>
      <c r="I72" s="6">
        <f t="shared" si="4"/>
        <v>0</v>
      </c>
      <c r="J72" s="6">
        <f>IF(OR(ABS(G72)&gt;10000000000000),1,0)</f>
        <v>0</v>
      </c>
      <c r="L72" s="6">
        <f aca="true" t="shared" si="9" ref="L72:L135">IF(OR(I72,J72),"至多13位整數、","")</f>
      </c>
    </row>
    <row r="73" spans="1:12" ht="16.5" customHeight="1">
      <c r="A73" s="56">
        <f t="shared" si="3"/>
      </c>
      <c r="B73" s="19">
        <v>13595</v>
      </c>
      <c r="C73" s="20"/>
      <c r="D73" s="20"/>
      <c r="E73" s="20" t="s">
        <v>60</v>
      </c>
      <c r="F73" s="20"/>
      <c r="G73" s="2"/>
      <c r="H73" s="23">
        <f t="shared" si="8"/>
        <v>0</v>
      </c>
      <c r="I73" s="6">
        <f t="shared" si="4"/>
        <v>0</v>
      </c>
      <c r="J73" s="6">
        <f>IF(OR(ABS(G73)&gt;10000000000000),1,0)</f>
        <v>0</v>
      </c>
      <c r="L73" s="6">
        <f t="shared" si="9"/>
      </c>
    </row>
    <row r="74" spans="1:12" ht="28.5">
      <c r="A74" s="56">
        <f t="shared" si="3"/>
      </c>
      <c r="B74" s="19">
        <v>13596</v>
      </c>
      <c r="C74" s="20"/>
      <c r="D74" s="20"/>
      <c r="E74" s="20" t="s">
        <v>61</v>
      </c>
      <c r="F74" s="20"/>
      <c r="G74" s="2"/>
      <c r="H74" s="23">
        <f t="shared" si="8"/>
        <v>0</v>
      </c>
      <c r="I74" s="6">
        <f t="shared" si="4"/>
        <v>0</v>
      </c>
      <c r="J74" s="6">
        <f>IF(OR(ABS(G74)&gt;10000000000000),1,0)</f>
        <v>0</v>
      </c>
      <c r="L74" s="6">
        <f t="shared" si="9"/>
      </c>
    </row>
    <row r="75" spans="1:12" ht="16.5">
      <c r="A75" s="56">
        <f>L75&amp;IF(G75&lt;&gt;G76+G77+G78,"加總有誤","")</f>
      </c>
      <c r="B75" s="19">
        <v>14000</v>
      </c>
      <c r="C75" s="20"/>
      <c r="D75" s="20" t="s">
        <v>62</v>
      </c>
      <c r="E75" s="20"/>
      <c r="F75" s="20"/>
      <c r="G75" s="2"/>
      <c r="H75" s="23">
        <f t="shared" si="8"/>
        <v>0</v>
      </c>
      <c r="I75" s="6">
        <f t="shared" si="4"/>
        <v>0</v>
      </c>
      <c r="J75" s="6">
        <f t="shared" si="2"/>
        <v>0</v>
      </c>
      <c r="L75" s="6">
        <f t="shared" si="9"/>
      </c>
    </row>
    <row r="76" spans="1:12" ht="16.5">
      <c r="A76" s="56">
        <f t="shared" si="3"/>
      </c>
      <c r="B76" s="19">
        <v>140001</v>
      </c>
      <c r="C76" s="20"/>
      <c r="D76" s="20"/>
      <c r="E76" s="26"/>
      <c r="F76" s="20" t="s">
        <v>111</v>
      </c>
      <c r="G76" s="2"/>
      <c r="H76" s="23">
        <f t="shared" si="8"/>
        <v>0</v>
      </c>
      <c r="I76" s="6">
        <f t="shared" si="4"/>
        <v>0</v>
      </c>
      <c r="J76" s="6">
        <f t="shared" si="2"/>
        <v>0</v>
      </c>
      <c r="L76" s="6">
        <f t="shared" si="9"/>
      </c>
    </row>
    <row r="77" spans="1:12" ht="16.5">
      <c r="A77" s="56">
        <f t="shared" si="3"/>
      </c>
      <c r="B77" s="19">
        <v>140002</v>
      </c>
      <c r="C77" s="20"/>
      <c r="D77" s="20"/>
      <c r="E77" s="26"/>
      <c r="F77" s="20" t="s">
        <v>112</v>
      </c>
      <c r="G77" s="2"/>
      <c r="H77" s="23">
        <f t="shared" si="8"/>
        <v>0</v>
      </c>
      <c r="I77" s="6">
        <f t="shared" si="4"/>
        <v>0</v>
      </c>
      <c r="J77" s="6">
        <f t="shared" si="2"/>
        <v>0</v>
      </c>
      <c r="L77" s="6">
        <f t="shared" si="9"/>
      </c>
    </row>
    <row r="78" spans="1:12" ht="16.5">
      <c r="A78" s="56">
        <f t="shared" si="3"/>
      </c>
      <c r="B78" s="19">
        <v>140003</v>
      </c>
      <c r="C78" s="20"/>
      <c r="D78" s="20"/>
      <c r="E78" s="26"/>
      <c r="F78" s="20" t="s">
        <v>113</v>
      </c>
      <c r="G78" s="2"/>
      <c r="H78" s="23">
        <f t="shared" si="8"/>
        <v>0</v>
      </c>
      <c r="I78" s="6">
        <f t="shared" si="4"/>
        <v>0</v>
      </c>
      <c r="J78" s="6">
        <f>IF(OR(ABS(G78)&gt;10000000000000),1,0)</f>
        <v>0</v>
      </c>
      <c r="L78" s="6">
        <f t="shared" si="9"/>
      </c>
    </row>
    <row r="79" spans="1:12" ht="28.5">
      <c r="A79" s="56">
        <f>L79&amp;IF(G79&lt;&gt;G80+G81-G82,"加總有誤","")</f>
      </c>
      <c r="B79" s="19">
        <v>14500</v>
      </c>
      <c r="C79" s="20"/>
      <c r="D79" s="20" t="s">
        <v>114</v>
      </c>
      <c r="E79" s="26"/>
      <c r="F79" s="20"/>
      <c r="G79" s="2"/>
      <c r="H79" s="23">
        <f t="shared" si="8"/>
        <v>0</v>
      </c>
      <c r="I79" s="6">
        <f t="shared" si="4"/>
        <v>0</v>
      </c>
      <c r="J79" s="6">
        <f t="shared" si="2"/>
        <v>0</v>
      </c>
      <c r="L79" s="6">
        <f t="shared" si="9"/>
      </c>
    </row>
    <row r="80" spans="1:12" ht="16.5">
      <c r="A80" s="56">
        <f t="shared" si="3"/>
      </c>
      <c r="B80" s="19">
        <v>145001</v>
      </c>
      <c r="C80" s="20"/>
      <c r="D80" s="20"/>
      <c r="E80" s="26"/>
      <c r="F80" s="20" t="s">
        <v>111</v>
      </c>
      <c r="G80" s="2"/>
      <c r="H80" s="23">
        <f aca="true" t="shared" si="10" ref="H80:H111">INT(G80)</f>
        <v>0</v>
      </c>
      <c r="I80" s="6">
        <f t="shared" si="4"/>
        <v>0</v>
      </c>
      <c r="J80" s="6">
        <f t="shared" si="2"/>
        <v>0</v>
      </c>
      <c r="L80" s="6">
        <f t="shared" si="9"/>
      </c>
    </row>
    <row r="81" spans="1:12" ht="16.5">
      <c r="A81" s="56">
        <f t="shared" si="3"/>
      </c>
      <c r="B81" s="19">
        <v>145002</v>
      </c>
      <c r="C81" s="20"/>
      <c r="D81" s="20"/>
      <c r="E81" s="26"/>
      <c r="F81" s="20" t="s">
        <v>112</v>
      </c>
      <c r="G81" s="2"/>
      <c r="H81" s="23">
        <f t="shared" si="10"/>
        <v>0</v>
      </c>
      <c r="I81" s="6">
        <f t="shared" si="4"/>
        <v>0</v>
      </c>
      <c r="J81" s="6">
        <f aca="true" t="shared" si="11" ref="J81:J143">IF(OR(G81&gt;10000000000000),1,0)</f>
        <v>0</v>
      </c>
      <c r="L81" s="6">
        <f t="shared" si="9"/>
      </c>
    </row>
    <row r="82" spans="1:12" ht="16.5">
      <c r="A82" s="56">
        <f aca="true" t="shared" si="12" ref="A82:A144">L82</f>
      </c>
      <c r="B82" s="19">
        <v>145003</v>
      </c>
      <c r="C82" s="20"/>
      <c r="D82" s="20"/>
      <c r="E82" s="26"/>
      <c r="F82" s="20" t="s">
        <v>115</v>
      </c>
      <c r="G82" s="2"/>
      <c r="H82" s="23">
        <f t="shared" si="10"/>
        <v>0</v>
      </c>
      <c r="I82" s="6">
        <f aca="true" t="shared" si="13" ref="I82:I144">IF(ISERROR(H82),1,IF(H82&lt;&gt;G82,1,0))</f>
        <v>0</v>
      </c>
      <c r="J82" s="6">
        <f t="shared" si="11"/>
        <v>0</v>
      </c>
      <c r="K82" s="6">
        <f>IF(G82&lt;0,1,0)</f>
        <v>0</v>
      </c>
      <c r="L82" s="6">
        <f t="shared" si="9"/>
      </c>
    </row>
    <row r="83" spans="1:12" ht="16.5">
      <c r="A83" s="56">
        <f>L83&amp;IF(G83&lt;&gt;G84+G85-G86,"加總有誤","")</f>
      </c>
      <c r="B83" s="19">
        <v>15000</v>
      </c>
      <c r="C83" s="20"/>
      <c r="D83" s="20" t="s">
        <v>116</v>
      </c>
      <c r="E83" s="26"/>
      <c r="F83" s="20"/>
      <c r="G83" s="2"/>
      <c r="H83" s="23">
        <f t="shared" si="10"/>
        <v>0</v>
      </c>
      <c r="I83" s="6">
        <f t="shared" si="13"/>
        <v>0</v>
      </c>
      <c r="J83" s="6">
        <f t="shared" si="11"/>
        <v>0</v>
      </c>
      <c r="L83" s="6">
        <f t="shared" si="9"/>
      </c>
    </row>
    <row r="84" spans="1:12" ht="16.5">
      <c r="A84" s="56">
        <f t="shared" si="12"/>
      </c>
      <c r="B84" s="19">
        <v>150001</v>
      </c>
      <c r="C84" s="20"/>
      <c r="D84" s="20"/>
      <c r="E84" s="26"/>
      <c r="F84" s="20" t="s">
        <v>111</v>
      </c>
      <c r="G84" s="2"/>
      <c r="H84" s="23">
        <f t="shared" si="10"/>
        <v>0</v>
      </c>
      <c r="I84" s="6">
        <f t="shared" si="13"/>
        <v>0</v>
      </c>
      <c r="J84" s="6">
        <f t="shared" si="11"/>
        <v>0</v>
      </c>
      <c r="L84" s="6">
        <f t="shared" si="9"/>
      </c>
    </row>
    <row r="85" spans="1:12" ht="16.5">
      <c r="A85" s="56">
        <f t="shared" si="12"/>
      </c>
      <c r="B85" s="19">
        <v>150002</v>
      </c>
      <c r="C85" s="20"/>
      <c r="D85" s="20"/>
      <c r="E85" s="26"/>
      <c r="F85" s="20" t="s">
        <v>112</v>
      </c>
      <c r="G85" s="2"/>
      <c r="H85" s="23">
        <f t="shared" si="10"/>
        <v>0</v>
      </c>
      <c r="I85" s="6">
        <f t="shared" si="13"/>
        <v>0</v>
      </c>
      <c r="J85" s="6">
        <f t="shared" si="11"/>
        <v>0</v>
      </c>
      <c r="L85" s="6">
        <f t="shared" si="9"/>
      </c>
    </row>
    <row r="86" spans="1:12" ht="16.5">
      <c r="A86" s="56">
        <f t="shared" si="12"/>
      </c>
      <c r="B86" s="19">
        <v>150003</v>
      </c>
      <c r="C86" s="20"/>
      <c r="D86" s="20"/>
      <c r="E86" s="26"/>
      <c r="F86" s="20" t="s">
        <v>115</v>
      </c>
      <c r="G86" s="2"/>
      <c r="H86" s="23">
        <f t="shared" si="10"/>
        <v>0</v>
      </c>
      <c r="I86" s="6">
        <f t="shared" si="13"/>
        <v>0</v>
      </c>
      <c r="J86" s="6">
        <f t="shared" si="11"/>
        <v>0</v>
      </c>
      <c r="K86" s="6">
        <f>IF(G86&lt;0,1,0)</f>
        <v>0</v>
      </c>
      <c r="L86" s="6">
        <f t="shared" si="9"/>
      </c>
    </row>
    <row r="87" spans="1:12" ht="16.5">
      <c r="A87" s="56">
        <f t="shared" si="12"/>
      </c>
      <c r="B87" s="19">
        <v>15100</v>
      </c>
      <c r="C87" s="20"/>
      <c r="D87" s="20" t="s">
        <v>117</v>
      </c>
      <c r="E87" s="26"/>
      <c r="F87" s="20"/>
      <c r="G87" s="2"/>
      <c r="H87" s="23">
        <f t="shared" si="10"/>
        <v>0</v>
      </c>
      <c r="I87" s="6">
        <f t="shared" si="13"/>
        <v>0</v>
      </c>
      <c r="J87" s="6">
        <f t="shared" si="11"/>
        <v>0</v>
      </c>
      <c r="L87" s="6">
        <f t="shared" si="9"/>
      </c>
    </row>
    <row r="88" spans="1:12" ht="16.5">
      <c r="A88" s="56">
        <f>L88&amp;IF(G88&lt;&gt;G89+G90-G91,"加總有誤","")</f>
      </c>
      <c r="B88" s="19">
        <v>15500</v>
      </c>
      <c r="C88" s="20"/>
      <c r="D88" s="20" t="s">
        <v>118</v>
      </c>
      <c r="E88" s="26"/>
      <c r="F88" s="20"/>
      <c r="G88" s="2"/>
      <c r="H88" s="23">
        <f t="shared" si="10"/>
        <v>0</v>
      </c>
      <c r="I88" s="6">
        <f t="shared" si="13"/>
        <v>0</v>
      </c>
      <c r="J88" s="6">
        <f t="shared" si="11"/>
        <v>0</v>
      </c>
      <c r="L88" s="6">
        <f t="shared" si="9"/>
      </c>
    </row>
    <row r="89" spans="1:12" ht="16.5">
      <c r="A89" s="56">
        <f t="shared" si="12"/>
      </c>
      <c r="B89" s="19">
        <v>155001</v>
      </c>
      <c r="C89" s="20"/>
      <c r="D89" s="20"/>
      <c r="E89" s="26"/>
      <c r="F89" s="20" t="s">
        <v>111</v>
      </c>
      <c r="G89" s="2"/>
      <c r="H89" s="23">
        <f t="shared" si="10"/>
        <v>0</v>
      </c>
      <c r="I89" s="6">
        <f t="shared" si="13"/>
        <v>0</v>
      </c>
      <c r="J89" s="6">
        <f t="shared" si="11"/>
        <v>0</v>
      </c>
      <c r="L89" s="6">
        <f t="shared" si="9"/>
      </c>
    </row>
    <row r="90" spans="1:12" ht="16.5">
      <c r="A90" s="56">
        <f t="shared" si="12"/>
      </c>
      <c r="B90" s="19">
        <v>155002</v>
      </c>
      <c r="C90" s="20"/>
      <c r="D90" s="20"/>
      <c r="E90" s="26"/>
      <c r="F90" s="20" t="s">
        <v>112</v>
      </c>
      <c r="G90" s="2"/>
      <c r="H90" s="23">
        <f t="shared" si="10"/>
        <v>0</v>
      </c>
      <c r="I90" s="6">
        <f t="shared" si="13"/>
        <v>0</v>
      </c>
      <c r="J90" s="6">
        <f t="shared" si="11"/>
        <v>0</v>
      </c>
      <c r="L90" s="6">
        <f t="shared" si="9"/>
      </c>
    </row>
    <row r="91" spans="1:12" ht="28.5">
      <c r="A91" s="56">
        <f t="shared" si="12"/>
      </c>
      <c r="B91" s="19">
        <v>155003</v>
      </c>
      <c r="C91" s="20"/>
      <c r="D91" s="20"/>
      <c r="E91" s="26"/>
      <c r="F91" s="20" t="s">
        <v>119</v>
      </c>
      <c r="G91" s="2"/>
      <c r="H91" s="23">
        <f t="shared" si="10"/>
        <v>0</v>
      </c>
      <c r="I91" s="6">
        <f t="shared" si="13"/>
        <v>0</v>
      </c>
      <c r="J91" s="6">
        <f t="shared" si="11"/>
        <v>0</v>
      </c>
      <c r="K91" s="6">
        <f>IF(G91&lt;0,1,0)</f>
        <v>0</v>
      </c>
      <c r="L91" s="6">
        <f t="shared" si="9"/>
      </c>
    </row>
    <row r="92" spans="1:12" ht="16.5">
      <c r="A92" s="56">
        <f t="shared" si="12"/>
      </c>
      <c r="B92" s="19">
        <v>18500</v>
      </c>
      <c r="C92" s="20"/>
      <c r="D92" s="20" t="s">
        <v>63</v>
      </c>
      <c r="E92" s="20"/>
      <c r="F92" s="20"/>
      <c r="G92" s="2"/>
      <c r="H92" s="23">
        <f t="shared" si="10"/>
        <v>0</v>
      </c>
      <c r="I92" s="6">
        <f t="shared" si="13"/>
        <v>0</v>
      </c>
      <c r="J92" s="6">
        <f t="shared" si="11"/>
        <v>0</v>
      </c>
      <c r="L92" s="6">
        <f t="shared" si="9"/>
      </c>
    </row>
    <row r="93" spans="1:12" ht="16.5">
      <c r="A93" s="56">
        <f t="shared" si="12"/>
      </c>
      <c r="B93" s="19">
        <v>18700</v>
      </c>
      <c r="C93" s="20"/>
      <c r="D93" s="20" t="s">
        <v>64</v>
      </c>
      <c r="E93" s="20"/>
      <c r="F93" s="20"/>
      <c r="G93" s="2"/>
      <c r="H93" s="23">
        <f t="shared" si="10"/>
        <v>0</v>
      </c>
      <c r="I93" s="6">
        <f t="shared" si="13"/>
        <v>0</v>
      </c>
      <c r="J93" s="6">
        <f t="shared" si="11"/>
        <v>0</v>
      </c>
      <c r="L93" s="6">
        <f t="shared" si="9"/>
      </c>
    </row>
    <row r="94" spans="1:12" ht="16.5">
      <c r="A94" s="56">
        <f t="shared" si="12"/>
      </c>
      <c r="B94" s="19">
        <v>19000</v>
      </c>
      <c r="C94" s="20"/>
      <c r="D94" s="20" t="s">
        <v>65</v>
      </c>
      <c r="E94" s="20"/>
      <c r="F94" s="20"/>
      <c r="G94" s="2"/>
      <c r="H94" s="23">
        <f t="shared" si="10"/>
        <v>0</v>
      </c>
      <c r="I94" s="6">
        <f t="shared" si="13"/>
        <v>0</v>
      </c>
      <c r="J94" s="6">
        <f t="shared" si="11"/>
        <v>0</v>
      </c>
      <c r="L94" s="6">
        <f t="shared" si="9"/>
      </c>
    </row>
    <row r="95" spans="1:12" ht="16.5">
      <c r="A95" s="56">
        <f t="shared" si="12"/>
      </c>
      <c r="B95" s="19">
        <v>19300</v>
      </c>
      <c r="C95" s="20"/>
      <c r="D95" s="20" t="s">
        <v>20</v>
      </c>
      <c r="E95" s="20"/>
      <c r="F95" s="20"/>
      <c r="G95" s="2"/>
      <c r="H95" s="23">
        <f t="shared" si="10"/>
        <v>0</v>
      </c>
      <c r="I95" s="6">
        <f t="shared" si="13"/>
        <v>0</v>
      </c>
      <c r="J95" s="6">
        <f t="shared" si="11"/>
        <v>0</v>
      </c>
      <c r="L95" s="6">
        <f t="shared" si="9"/>
      </c>
    </row>
    <row r="96" spans="1:12" ht="16.5">
      <c r="A96" s="56">
        <f>L96&amp;IF(G96&lt;&gt;G97+G98+G103+G104-G105,"加總有誤","")</f>
      </c>
      <c r="B96" s="19">
        <v>19500</v>
      </c>
      <c r="C96" s="20"/>
      <c r="D96" s="20" t="s">
        <v>66</v>
      </c>
      <c r="E96" s="20"/>
      <c r="F96" s="20"/>
      <c r="G96" s="2"/>
      <c r="H96" s="23">
        <f t="shared" si="10"/>
        <v>0</v>
      </c>
      <c r="I96" s="6">
        <f t="shared" si="13"/>
        <v>0</v>
      </c>
      <c r="J96" s="6">
        <f t="shared" si="11"/>
        <v>0</v>
      </c>
      <c r="L96" s="6">
        <f t="shared" si="9"/>
      </c>
    </row>
    <row r="97" spans="1:12" ht="16.5">
      <c r="A97" s="56">
        <f t="shared" si="12"/>
      </c>
      <c r="B97" s="19">
        <v>19691</v>
      </c>
      <c r="C97" s="20"/>
      <c r="D97" s="20"/>
      <c r="E97" s="20" t="s">
        <v>67</v>
      </c>
      <c r="F97" s="20"/>
      <c r="G97" s="2"/>
      <c r="H97" s="23">
        <f t="shared" si="10"/>
        <v>0</v>
      </c>
      <c r="I97" s="6">
        <f t="shared" si="13"/>
        <v>0</v>
      </c>
      <c r="J97" s="6">
        <f t="shared" si="11"/>
        <v>0</v>
      </c>
      <c r="L97" s="6">
        <f t="shared" si="9"/>
      </c>
    </row>
    <row r="98" spans="1:12" ht="16.5">
      <c r="A98" s="56">
        <f>L98&amp;IF(G98&lt;&gt;G99+G100+G101+G102,"加總有誤","")</f>
      </c>
      <c r="B98" s="19">
        <v>19693</v>
      </c>
      <c r="C98" s="20"/>
      <c r="D98" s="20"/>
      <c r="E98" s="20" t="s">
        <v>68</v>
      </c>
      <c r="F98" s="20"/>
      <c r="G98" s="2"/>
      <c r="H98" s="23">
        <f t="shared" si="10"/>
        <v>0</v>
      </c>
      <c r="I98" s="6">
        <f t="shared" si="13"/>
        <v>0</v>
      </c>
      <c r="J98" s="6">
        <f t="shared" si="11"/>
        <v>0</v>
      </c>
      <c r="L98" s="6">
        <f t="shared" si="9"/>
      </c>
    </row>
    <row r="99" spans="1:12" ht="16.5">
      <c r="A99" s="56">
        <f t="shared" si="12"/>
      </c>
      <c r="B99" s="19">
        <v>196931</v>
      </c>
      <c r="C99" s="20"/>
      <c r="D99" s="20"/>
      <c r="E99" s="20"/>
      <c r="F99" s="20" t="s">
        <v>5</v>
      </c>
      <c r="G99" s="2"/>
      <c r="H99" s="23">
        <f t="shared" si="10"/>
        <v>0</v>
      </c>
      <c r="I99" s="6">
        <f t="shared" si="13"/>
        <v>0</v>
      </c>
      <c r="J99" s="6">
        <f t="shared" si="11"/>
        <v>0</v>
      </c>
      <c r="L99" s="6">
        <f t="shared" si="9"/>
      </c>
    </row>
    <row r="100" spans="1:12" ht="16.5">
      <c r="A100" s="56">
        <f t="shared" si="12"/>
      </c>
      <c r="B100" s="19">
        <v>196932</v>
      </c>
      <c r="C100" s="20"/>
      <c r="D100" s="20"/>
      <c r="E100" s="20"/>
      <c r="F100" s="20" t="s">
        <v>120</v>
      </c>
      <c r="G100" s="2"/>
      <c r="H100" s="23">
        <f t="shared" si="10"/>
        <v>0</v>
      </c>
      <c r="I100" s="6">
        <f t="shared" si="13"/>
        <v>0</v>
      </c>
      <c r="J100" s="6">
        <f t="shared" si="11"/>
        <v>0</v>
      </c>
      <c r="L100" s="6">
        <f t="shared" si="9"/>
      </c>
    </row>
    <row r="101" spans="1:12" ht="16.5">
      <c r="A101" s="56">
        <f t="shared" si="12"/>
      </c>
      <c r="B101" s="19">
        <v>196933</v>
      </c>
      <c r="C101" s="20"/>
      <c r="D101" s="20"/>
      <c r="E101" s="20"/>
      <c r="F101" s="20" t="s">
        <v>6</v>
      </c>
      <c r="G101" s="2"/>
      <c r="H101" s="23">
        <f t="shared" si="10"/>
        <v>0</v>
      </c>
      <c r="I101" s="6">
        <f t="shared" si="13"/>
        <v>0</v>
      </c>
      <c r="J101" s="6">
        <f t="shared" si="11"/>
        <v>0</v>
      </c>
      <c r="L101" s="6">
        <f t="shared" si="9"/>
      </c>
    </row>
    <row r="102" spans="1:12" ht="16.5">
      <c r="A102" s="56">
        <f t="shared" si="12"/>
      </c>
      <c r="B102" s="19">
        <v>196934</v>
      </c>
      <c r="C102" s="20"/>
      <c r="D102" s="20"/>
      <c r="E102" s="20"/>
      <c r="F102" s="20" t="s">
        <v>121</v>
      </c>
      <c r="G102" s="2"/>
      <c r="H102" s="23">
        <f t="shared" si="10"/>
        <v>0</v>
      </c>
      <c r="I102" s="6">
        <f t="shared" si="13"/>
        <v>0</v>
      </c>
      <c r="J102" s="6">
        <f t="shared" si="11"/>
        <v>0</v>
      </c>
      <c r="L102" s="6">
        <f t="shared" si="9"/>
      </c>
    </row>
    <row r="103" spans="1:12" ht="16.5">
      <c r="A103" s="56">
        <f t="shared" si="12"/>
      </c>
      <c r="B103" s="19">
        <v>19695</v>
      </c>
      <c r="C103" s="20"/>
      <c r="D103" s="20"/>
      <c r="E103" s="20" t="s">
        <v>69</v>
      </c>
      <c r="F103" s="20"/>
      <c r="G103" s="2"/>
      <c r="H103" s="23">
        <f t="shared" si="10"/>
        <v>0</v>
      </c>
      <c r="I103" s="6">
        <f t="shared" si="13"/>
        <v>0</v>
      </c>
      <c r="J103" s="6">
        <f t="shared" si="11"/>
        <v>0</v>
      </c>
      <c r="L103" s="6">
        <f t="shared" si="9"/>
      </c>
    </row>
    <row r="104" spans="1:12" ht="16.5">
      <c r="A104" s="56">
        <f t="shared" si="12"/>
      </c>
      <c r="B104" s="19">
        <v>19697</v>
      </c>
      <c r="C104" s="20"/>
      <c r="D104" s="20"/>
      <c r="E104" s="20" t="s">
        <v>21</v>
      </c>
      <c r="F104" s="20"/>
      <c r="G104" s="2"/>
      <c r="H104" s="23">
        <f t="shared" si="10"/>
        <v>0</v>
      </c>
      <c r="I104" s="6">
        <f t="shared" si="13"/>
        <v>0</v>
      </c>
      <c r="J104" s="6">
        <f t="shared" si="11"/>
        <v>0</v>
      </c>
      <c r="L104" s="6">
        <f t="shared" si="9"/>
      </c>
    </row>
    <row r="105" spans="1:12" ht="16.5">
      <c r="A105" s="56">
        <f t="shared" si="12"/>
      </c>
      <c r="B105" s="19">
        <v>19698</v>
      </c>
      <c r="C105" s="20"/>
      <c r="D105" s="20"/>
      <c r="E105" s="20" t="s">
        <v>70</v>
      </c>
      <c r="F105" s="20"/>
      <c r="G105" s="2"/>
      <c r="H105" s="23">
        <f t="shared" si="10"/>
        <v>0</v>
      </c>
      <c r="I105" s="6">
        <f t="shared" si="13"/>
        <v>0</v>
      </c>
      <c r="J105" s="6">
        <f t="shared" si="11"/>
        <v>0</v>
      </c>
      <c r="K105" s="6">
        <f>IF(G105&lt;0,1,0)</f>
        <v>0</v>
      </c>
      <c r="L105" s="6">
        <f t="shared" si="9"/>
      </c>
    </row>
    <row r="106" spans="1:12" ht="16.5">
      <c r="A106" s="56">
        <f>L106&amp;IF(OR(G106&lt;&gt;G174+G176,G106&lt;&gt;G9+G18+G38+G42+G43+G44+G54+G55+G56+G75+G79+G83+G87+G88+G92+G93+G94+G95+G96),"加總有誤","")</f>
      </c>
      <c r="B106" s="19">
        <v>19999</v>
      </c>
      <c r="C106" s="20" t="s">
        <v>71</v>
      </c>
      <c r="D106" s="20"/>
      <c r="E106" s="20"/>
      <c r="F106" s="20"/>
      <c r="G106" s="2"/>
      <c r="H106" s="23">
        <f t="shared" si="10"/>
        <v>0</v>
      </c>
      <c r="I106" s="6">
        <f t="shared" si="13"/>
        <v>0</v>
      </c>
      <c r="J106" s="6">
        <f t="shared" si="11"/>
        <v>0</v>
      </c>
      <c r="L106" s="6">
        <f t="shared" si="9"/>
      </c>
    </row>
    <row r="107" spans="1:12" ht="16.5">
      <c r="A107" s="56">
        <f t="shared" si="12"/>
      </c>
      <c r="B107" s="19">
        <v>20000</v>
      </c>
      <c r="C107" s="20" t="s">
        <v>72</v>
      </c>
      <c r="D107" s="21"/>
      <c r="E107" s="21"/>
      <c r="F107" s="21"/>
      <c r="G107" s="28"/>
      <c r="H107" s="23">
        <f t="shared" si="10"/>
        <v>0</v>
      </c>
      <c r="I107" s="6">
        <f t="shared" si="13"/>
        <v>0</v>
      </c>
      <c r="J107" s="6">
        <f t="shared" si="11"/>
        <v>0</v>
      </c>
      <c r="L107" s="6">
        <f t="shared" si="9"/>
      </c>
    </row>
    <row r="108" spans="1:12" ht="16.5">
      <c r="A108" s="56">
        <f>L108&amp;IF(G108&lt;&gt;G109+G110+G115+G116+G121+G126,"加總有誤","")</f>
      </c>
      <c r="B108" s="19">
        <v>21000</v>
      </c>
      <c r="C108" s="20"/>
      <c r="D108" s="20" t="s">
        <v>73</v>
      </c>
      <c r="E108" s="20"/>
      <c r="F108" s="20"/>
      <c r="G108" s="2"/>
      <c r="H108" s="23">
        <f t="shared" si="10"/>
        <v>0</v>
      </c>
      <c r="I108" s="6">
        <f t="shared" si="13"/>
        <v>0</v>
      </c>
      <c r="J108" s="6">
        <f t="shared" si="11"/>
        <v>0</v>
      </c>
      <c r="L108" s="6">
        <f t="shared" si="9"/>
      </c>
    </row>
    <row r="109" spans="1:12" ht="16.5">
      <c r="A109" s="56">
        <f t="shared" si="12"/>
      </c>
      <c r="B109" s="19">
        <v>21001</v>
      </c>
      <c r="C109" s="20"/>
      <c r="D109" s="20"/>
      <c r="E109" s="20" t="s">
        <v>22</v>
      </c>
      <c r="F109" s="20"/>
      <c r="G109" s="2"/>
      <c r="H109" s="23">
        <f t="shared" si="10"/>
        <v>0</v>
      </c>
      <c r="I109" s="6">
        <f t="shared" si="13"/>
        <v>0</v>
      </c>
      <c r="J109" s="6">
        <f t="shared" si="11"/>
        <v>0</v>
      </c>
      <c r="L109" s="6">
        <f t="shared" si="9"/>
      </c>
    </row>
    <row r="110" spans="1:12" ht="16.5">
      <c r="A110" s="56">
        <f>L110&amp;IF(G110&lt;&gt;G111+G112+G113+G114,"加總有誤","")</f>
      </c>
      <c r="B110" s="19">
        <v>21003</v>
      </c>
      <c r="C110" s="20"/>
      <c r="D110" s="20"/>
      <c r="E110" s="20" t="s">
        <v>23</v>
      </c>
      <c r="F110" s="20"/>
      <c r="G110" s="2"/>
      <c r="H110" s="23">
        <f t="shared" si="10"/>
        <v>0</v>
      </c>
      <c r="I110" s="6">
        <f t="shared" si="13"/>
        <v>0</v>
      </c>
      <c r="J110" s="6">
        <f t="shared" si="11"/>
        <v>0</v>
      </c>
      <c r="L110" s="6">
        <f t="shared" si="9"/>
      </c>
    </row>
    <row r="111" spans="1:12" ht="16.5">
      <c r="A111" s="56">
        <f t="shared" si="12"/>
      </c>
      <c r="B111" s="19">
        <v>210031</v>
      </c>
      <c r="C111" s="20"/>
      <c r="D111" s="20"/>
      <c r="E111" s="20"/>
      <c r="F111" s="20" t="s">
        <v>5</v>
      </c>
      <c r="G111" s="2"/>
      <c r="H111" s="23">
        <f t="shared" si="10"/>
        <v>0</v>
      </c>
      <c r="I111" s="6">
        <f t="shared" si="13"/>
        <v>0</v>
      </c>
      <c r="J111" s="6">
        <f t="shared" si="11"/>
        <v>0</v>
      </c>
      <c r="L111" s="6">
        <f t="shared" si="9"/>
      </c>
    </row>
    <row r="112" spans="1:12" ht="16.5">
      <c r="A112" s="56">
        <f t="shared" si="12"/>
      </c>
      <c r="B112" s="19">
        <v>210032</v>
      </c>
      <c r="C112" s="20"/>
      <c r="D112" s="20"/>
      <c r="E112" s="20"/>
      <c r="F112" s="20" t="s">
        <v>24</v>
      </c>
      <c r="G112" s="2"/>
      <c r="H112" s="23">
        <f aca="true" t="shared" si="14" ref="H112:H142">INT(G112)</f>
        <v>0</v>
      </c>
      <c r="I112" s="6">
        <f t="shared" si="13"/>
        <v>0</v>
      </c>
      <c r="J112" s="6">
        <f t="shared" si="11"/>
        <v>0</v>
      </c>
      <c r="L112" s="6">
        <f t="shared" si="9"/>
      </c>
    </row>
    <row r="113" spans="1:12" ht="16.5">
      <c r="A113" s="56">
        <f t="shared" si="12"/>
      </c>
      <c r="B113" s="19">
        <v>210033</v>
      </c>
      <c r="C113" s="20"/>
      <c r="D113" s="20"/>
      <c r="E113" s="20"/>
      <c r="F113" s="20" t="s">
        <v>6</v>
      </c>
      <c r="G113" s="2"/>
      <c r="H113" s="23">
        <f t="shared" si="14"/>
        <v>0</v>
      </c>
      <c r="I113" s="6">
        <f t="shared" si="13"/>
        <v>0</v>
      </c>
      <c r="J113" s="6">
        <f t="shared" si="11"/>
        <v>0</v>
      </c>
      <c r="L113" s="6">
        <f t="shared" si="9"/>
      </c>
    </row>
    <row r="114" spans="1:12" ht="16.5">
      <c r="A114" s="56">
        <f t="shared" si="12"/>
      </c>
      <c r="B114" s="19">
        <v>210034</v>
      </c>
      <c r="C114" s="20"/>
      <c r="D114" s="20"/>
      <c r="E114" s="20"/>
      <c r="F114" s="20" t="s">
        <v>25</v>
      </c>
      <c r="G114" s="2"/>
      <c r="H114" s="23">
        <f t="shared" si="14"/>
        <v>0</v>
      </c>
      <c r="I114" s="6">
        <f t="shared" si="13"/>
        <v>0</v>
      </c>
      <c r="J114" s="6">
        <f t="shared" si="11"/>
        <v>0</v>
      </c>
      <c r="L114" s="6">
        <f t="shared" si="9"/>
      </c>
    </row>
    <row r="115" spans="1:12" ht="16.5">
      <c r="A115" s="56">
        <f t="shared" si="12"/>
      </c>
      <c r="B115" s="19">
        <v>21005</v>
      </c>
      <c r="C115" s="20"/>
      <c r="D115" s="20"/>
      <c r="E115" s="20" t="s">
        <v>122</v>
      </c>
      <c r="F115" s="20"/>
      <c r="G115" s="2"/>
      <c r="H115" s="23">
        <f t="shared" si="14"/>
        <v>0</v>
      </c>
      <c r="I115" s="6">
        <f t="shared" si="13"/>
        <v>0</v>
      </c>
      <c r="J115" s="6">
        <f t="shared" si="11"/>
        <v>0</v>
      </c>
      <c r="L115" s="6">
        <f t="shared" si="9"/>
      </c>
    </row>
    <row r="116" spans="1:12" ht="16.5">
      <c r="A116" s="56">
        <f>L116&amp;IF(G116&lt;&gt;G117+G118+G119+G120,"加總有誤","")</f>
      </c>
      <c r="B116" s="19">
        <v>21011</v>
      </c>
      <c r="C116" s="20"/>
      <c r="D116" s="20"/>
      <c r="E116" s="20" t="s">
        <v>26</v>
      </c>
      <c r="F116" s="20"/>
      <c r="G116" s="2"/>
      <c r="H116" s="23">
        <f t="shared" si="14"/>
        <v>0</v>
      </c>
      <c r="I116" s="6">
        <f t="shared" si="13"/>
        <v>0</v>
      </c>
      <c r="J116" s="6">
        <f t="shared" si="11"/>
        <v>0</v>
      </c>
      <c r="L116" s="6">
        <f t="shared" si="9"/>
      </c>
    </row>
    <row r="117" spans="1:12" ht="16.5">
      <c r="A117" s="56">
        <f t="shared" si="12"/>
      </c>
      <c r="B117" s="19">
        <v>210111</v>
      </c>
      <c r="C117" s="20"/>
      <c r="D117" s="20"/>
      <c r="E117" s="20"/>
      <c r="F117" s="20" t="s">
        <v>5</v>
      </c>
      <c r="G117" s="2"/>
      <c r="H117" s="23">
        <f t="shared" si="14"/>
        <v>0</v>
      </c>
      <c r="I117" s="6">
        <f t="shared" si="13"/>
        <v>0</v>
      </c>
      <c r="J117" s="6">
        <f t="shared" si="11"/>
        <v>0</v>
      </c>
      <c r="L117" s="6">
        <f t="shared" si="9"/>
      </c>
    </row>
    <row r="118" spans="1:12" ht="16.5">
      <c r="A118" s="56">
        <f t="shared" si="12"/>
      </c>
      <c r="B118" s="19">
        <v>210112</v>
      </c>
      <c r="C118" s="20"/>
      <c r="D118" s="20"/>
      <c r="E118" s="20"/>
      <c r="F118" s="20" t="s">
        <v>106</v>
      </c>
      <c r="G118" s="2"/>
      <c r="H118" s="23">
        <f t="shared" si="14"/>
        <v>0</v>
      </c>
      <c r="I118" s="6">
        <f t="shared" si="13"/>
        <v>0</v>
      </c>
      <c r="J118" s="6">
        <f t="shared" si="11"/>
        <v>0</v>
      </c>
      <c r="L118" s="6">
        <f t="shared" si="9"/>
      </c>
    </row>
    <row r="119" spans="1:12" ht="16.5">
      <c r="A119" s="56">
        <f t="shared" si="12"/>
      </c>
      <c r="B119" s="19">
        <v>210113</v>
      </c>
      <c r="C119" s="20"/>
      <c r="D119" s="20"/>
      <c r="E119" s="20"/>
      <c r="F119" s="20" t="s">
        <v>6</v>
      </c>
      <c r="G119" s="2"/>
      <c r="H119" s="23">
        <f t="shared" si="14"/>
        <v>0</v>
      </c>
      <c r="I119" s="6">
        <f t="shared" si="13"/>
        <v>0</v>
      </c>
      <c r="J119" s="6">
        <f t="shared" si="11"/>
        <v>0</v>
      </c>
      <c r="L119" s="6">
        <f t="shared" si="9"/>
      </c>
    </row>
    <row r="120" spans="1:12" ht="16.5">
      <c r="A120" s="56">
        <f t="shared" si="12"/>
      </c>
      <c r="B120" s="19">
        <v>210114</v>
      </c>
      <c r="C120" s="20"/>
      <c r="D120" s="20"/>
      <c r="E120" s="20"/>
      <c r="F120" s="20" t="s">
        <v>107</v>
      </c>
      <c r="G120" s="2"/>
      <c r="H120" s="23">
        <f t="shared" si="14"/>
        <v>0</v>
      </c>
      <c r="I120" s="6">
        <f t="shared" si="13"/>
        <v>0</v>
      </c>
      <c r="J120" s="6">
        <f t="shared" si="11"/>
        <v>0</v>
      </c>
      <c r="L120" s="6">
        <f t="shared" si="9"/>
      </c>
    </row>
    <row r="121" spans="1:12" ht="16.5">
      <c r="A121" s="56">
        <f>L121&amp;IF(G121&lt;&gt;G122+G123+G124+G125,"加總有誤","")</f>
      </c>
      <c r="B121" s="19">
        <v>21013</v>
      </c>
      <c r="C121" s="20"/>
      <c r="D121" s="20"/>
      <c r="E121" s="20" t="s">
        <v>27</v>
      </c>
      <c r="F121" s="20"/>
      <c r="G121" s="2"/>
      <c r="H121" s="23">
        <f t="shared" si="14"/>
        <v>0</v>
      </c>
      <c r="I121" s="6">
        <f t="shared" si="13"/>
        <v>0</v>
      </c>
      <c r="J121" s="6">
        <f t="shared" si="11"/>
        <v>0</v>
      </c>
      <c r="L121" s="6">
        <f t="shared" si="9"/>
      </c>
    </row>
    <row r="122" spans="1:12" ht="16.5">
      <c r="A122" s="56">
        <f t="shared" si="12"/>
      </c>
      <c r="B122" s="19">
        <v>210131</v>
      </c>
      <c r="C122" s="20"/>
      <c r="D122" s="20"/>
      <c r="E122" s="20"/>
      <c r="F122" s="20" t="s">
        <v>5</v>
      </c>
      <c r="G122" s="2"/>
      <c r="H122" s="23">
        <f t="shared" si="14"/>
        <v>0</v>
      </c>
      <c r="I122" s="6">
        <f t="shared" si="13"/>
        <v>0</v>
      </c>
      <c r="J122" s="6">
        <f t="shared" si="11"/>
        <v>0</v>
      </c>
      <c r="L122" s="6">
        <f t="shared" si="9"/>
      </c>
    </row>
    <row r="123" spans="1:12" ht="16.5">
      <c r="A123" s="56">
        <f t="shared" si="12"/>
      </c>
      <c r="B123" s="19">
        <v>210132</v>
      </c>
      <c r="C123" s="20"/>
      <c r="D123" s="20"/>
      <c r="E123" s="20"/>
      <c r="F123" s="20" t="s">
        <v>106</v>
      </c>
      <c r="G123" s="2"/>
      <c r="H123" s="23">
        <f t="shared" si="14"/>
        <v>0</v>
      </c>
      <c r="I123" s="6">
        <f t="shared" si="13"/>
        <v>0</v>
      </c>
      <c r="J123" s="6">
        <f t="shared" si="11"/>
        <v>0</v>
      </c>
      <c r="L123" s="6">
        <f t="shared" si="9"/>
      </c>
    </row>
    <row r="124" spans="1:12" ht="16.5">
      <c r="A124" s="56">
        <f t="shared" si="12"/>
      </c>
      <c r="B124" s="19">
        <v>210133</v>
      </c>
      <c r="C124" s="20"/>
      <c r="D124" s="20"/>
      <c r="E124" s="20"/>
      <c r="F124" s="20" t="s">
        <v>6</v>
      </c>
      <c r="G124" s="2"/>
      <c r="H124" s="23">
        <f t="shared" si="14"/>
        <v>0</v>
      </c>
      <c r="I124" s="6">
        <f t="shared" si="13"/>
        <v>0</v>
      </c>
      <c r="J124" s="6">
        <f t="shared" si="11"/>
        <v>0</v>
      </c>
      <c r="L124" s="6">
        <f t="shared" si="9"/>
      </c>
    </row>
    <row r="125" spans="1:12" ht="16.5">
      <c r="A125" s="56">
        <f t="shared" si="12"/>
      </c>
      <c r="B125" s="19">
        <v>210134</v>
      </c>
      <c r="C125" s="20"/>
      <c r="D125" s="20"/>
      <c r="E125" s="20"/>
      <c r="F125" s="20" t="s">
        <v>107</v>
      </c>
      <c r="G125" s="2"/>
      <c r="H125" s="23">
        <f t="shared" si="14"/>
        <v>0</v>
      </c>
      <c r="I125" s="6">
        <f t="shared" si="13"/>
        <v>0</v>
      </c>
      <c r="J125" s="6">
        <f t="shared" si="11"/>
        <v>0</v>
      </c>
      <c r="L125" s="6">
        <f t="shared" si="9"/>
      </c>
    </row>
    <row r="126" spans="1:12" ht="16.5">
      <c r="A126" s="56">
        <f t="shared" si="12"/>
      </c>
      <c r="B126" s="19">
        <v>21015</v>
      </c>
      <c r="C126" s="20"/>
      <c r="D126" s="20"/>
      <c r="E126" s="20" t="s">
        <v>74</v>
      </c>
      <c r="F126" s="20"/>
      <c r="G126" s="2"/>
      <c r="H126" s="23">
        <f t="shared" si="14"/>
        <v>0</v>
      </c>
      <c r="I126" s="6">
        <f t="shared" si="13"/>
        <v>0</v>
      </c>
      <c r="J126" s="6">
        <f t="shared" si="11"/>
        <v>0</v>
      </c>
      <c r="L126" s="6">
        <f t="shared" si="9"/>
      </c>
    </row>
    <row r="127" spans="1:12" ht="16.5">
      <c r="A127" s="56">
        <f>L127&amp;IF(G127&lt;&gt;G128+G129+G130+G131,"加總有誤","")</f>
      </c>
      <c r="B127" s="19">
        <v>21500</v>
      </c>
      <c r="C127" s="20"/>
      <c r="D127" s="20" t="s">
        <v>75</v>
      </c>
      <c r="E127" s="20"/>
      <c r="F127" s="20"/>
      <c r="G127" s="2"/>
      <c r="H127" s="23">
        <f t="shared" si="14"/>
        <v>0</v>
      </c>
      <c r="I127" s="6">
        <f t="shared" si="13"/>
        <v>0</v>
      </c>
      <c r="J127" s="6">
        <f t="shared" si="11"/>
        <v>0</v>
      </c>
      <c r="L127" s="6">
        <f t="shared" si="9"/>
      </c>
    </row>
    <row r="128" spans="1:12" ht="16.5">
      <c r="A128" s="56">
        <f t="shared" si="12"/>
      </c>
      <c r="B128" s="19">
        <v>21501</v>
      </c>
      <c r="C128" s="20"/>
      <c r="D128" s="20"/>
      <c r="E128" s="20" t="s">
        <v>28</v>
      </c>
      <c r="F128" s="20"/>
      <c r="G128" s="2"/>
      <c r="H128" s="23">
        <f t="shared" si="14"/>
        <v>0</v>
      </c>
      <c r="I128" s="6">
        <f t="shared" si="13"/>
        <v>0</v>
      </c>
      <c r="J128" s="6">
        <f t="shared" si="11"/>
        <v>0</v>
      </c>
      <c r="L128" s="6">
        <f t="shared" si="9"/>
      </c>
    </row>
    <row r="129" spans="1:12" ht="16.5">
      <c r="A129" s="56">
        <f t="shared" si="12"/>
      </c>
      <c r="B129" s="19">
        <v>21503</v>
      </c>
      <c r="C129" s="20"/>
      <c r="D129" s="20"/>
      <c r="E129" s="20" t="s">
        <v>29</v>
      </c>
      <c r="F129" s="20"/>
      <c r="G129" s="2"/>
      <c r="H129" s="23">
        <f t="shared" si="14"/>
        <v>0</v>
      </c>
      <c r="I129" s="6">
        <f t="shared" si="13"/>
        <v>0</v>
      </c>
      <c r="J129" s="6">
        <f t="shared" si="11"/>
        <v>0</v>
      </c>
      <c r="L129" s="6">
        <f t="shared" si="9"/>
      </c>
    </row>
    <row r="130" spans="1:12" ht="16.5">
      <c r="A130" s="56">
        <f t="shared" si="12"/>
      </c>
      <c r="B130" s="19">
        <v>21509</v>
      </c>
      <c r="C130" s="20"/>
      <c r="D130" s="20"/>
      <c r="E130" s="20" t="s">
        <v>30</v>
      </c>
      <c r="F130" s="20"/>
      <c r="G130" s="2"/>
      <c r="H130" s="23">
        <f t="shared" si="14"/>
        <v>0</v>
      </c>
      <c r="I130" s="6">
        <f t="shared" si="13"/>
        <v>0</v>
      </c>
      <c r="J130" s="6">
        <f t="shared" si="11"/>
        <v>0</v>
      </c>
      <c r="L130" s="6">
        <f t="shared" si="9"/>
      </c>
    </row>
    <row r="131" spans="1:12" ht="16.5">
      <c r="A131" s="56">
        <f t="shared" si="12"/>
      </c>
      <c r="B131" s="19">
        <v>21521</v>
      </c>
      <c r="C131" s="20"/>
      <c r="D131" s="20"/>
      <c r="E131" s="20" t="s">
        <v>31</v>
      </c>
      <c r="F131" s="20"/>
      <c r="G131" s="2"/>
      <c r="H131" s="23">
        <f t="shared" si="14"/>
        <v>0</v>
      </c>
      <c r="I131" s="6">
        <f t="shared" si="13"/>
        <v>0</v>
      </c>
      <c r="J131" s="6">
        <f t="shared" si="11"/>
        <v>0</v>
      </c>
      <c r="L131" s="6">
        <f t="shared" si="9"/>
      </c>
    </row>
    <row r="132" spans="1:12" ht="28.5">
      <c r="A132" s="56">
        <f t="shared" si="12"/>
      </c>
      <c r="B132" s="19">
        <v>22000</v>
      </c>
      <c r="C132" s="20"/>
      <c r="D132" s="20" t="s">
        <v>76</v>
      </c>
      <c r="E132" s="20"/>
      <c r="F132" s="20"/>
      <c r="G132" s="2"/>
      <c r="H132" s="23">
        <f t="shared" si="14"/>
        <v>0</v>
      </c>
      <c r="I132" s="6">
        <f t="shared" si="13"/>
        <v>0</v>
      </c>
      <c r="J132" s="6">
        <f t="shared" si="11"/>
        <v>0</v>
      </c>
      <c r="L132" s="6">
        <f t="shared" si="9"/>
      </c>
    </row>
    <row r="133" spans="1:12" ht="28.5">
      <c r="A133" s="56">
        <f t="shared" si="12"/>
      </c>
      <c r="B133" s="19">
        <v>22300</v>
      </c>
      <c r="C133" s="20"/>
      <c r="D133" s="20" t="s">
        <v>77</v>
      </c>
      <c r="E133" s="20"/>
      <c r="F133" s="20"/>
      <c r="G133" s="2"/>
      <c r="H133" s="23">
        <f t="shared" si="14"/>
        <v>0</v>
      </c>
      <c r="I133" s="6">
        <f t="shared" si="13"/>
        <v>0</v>
      </c>
      <c r="J133" s="6">
        <f t="shared" si="11"/>
        <v>0</v>
      </c>
      <c r="L133" s="6">
        <f t="shared" si="9"/>
      </c>
    </row>
    <row r="134" spans="1:12" ht="16.5">
      <c r="A134" s="56">
        <f t="shared" si="12"/>
      </c>
      <c r="B134" s="19">
        <v>22500</v>
      </c>
      <c r="C134" s="20"/>
      <c r="D134" s="20" t="s">
        <v>78</v>
      </c>
      <c r="E134" s="20"/>
      <c r="F134" s="20"/>
      <c r="G134" s="2"/>
      <c r="H134" s="23">
        <f t="shared" si="14"/>
        <v>0</v>
      </c>
      <c r="I134" s="6">
        <f t="shared" si="13"/>
        <v>0</v>
      </c>
      <c r="J134" s="6">
        <f t="shared" si="11"/>
        <v>0</v>
      </c>
      <c r="L134" s="6">
        <f t="shared" si="9"/>
      </c>
    </row>
    <row r="135" spans="1:12" ht="16.5">
      <c r="A135" s="56">
        <f>L135&amp;IF(G135&lt;&gt;G136+G137+G138+G139+G140+G141+G142+G143,"加總有誤","")</f>
      </c>
      <c r="B135" s="19">
        <v>23000</v>
      </c>
      <c r="C135" s="20"/>
      <c r="D135" s="20" t="s">
        <v>79</v>
      </c>
      <c r="E135" s="20"/>
      <c r="F135" s="20"/>
      <c r="G135" s="2"/>
      <c r="H135" s="23">
        <f t="shared" si="14"/>
        <v>0</v>
      </c>
      <c r="I135" s="6">
        <f t="shared" si="13"/>
        <v>0</v>
      </c>
      <c r="J135" s="6">
        <f t="shared" si="11"/>
        <v>0</v>
      </c>
      <c r="L135" s="6">
        <f t="shared" si="9"/>
      </c>
    </row>
    <row r="136" spans="1:12" ht="16.5">
      <c r="A136" s="56">
        <f t="shared" si="12"/>
      </c>
      <c r="B136" s="52">
        <v>23007</v>
      </c>
      <c r="C136" s="50"/>
      <c r="D136" s="50"/>
      <c r="E136" s="50" t="s">
        <v>159</v>
      </c>
      <c r="F136" s="50"/>
      <c r="G136" s="2"/>
      <c r="H136" s="23">
        <f>INT(G136)</f>
        <v>0</v>
      </c>
      <c r="I136" s="6">
        <f>IF(ISERROR(H136),1,IF(H136&lt;&gt;G136,1,0))</f>
        <v>0</v>
      </c>
      <c r="J136" s="6">
        <f>IF(OR(G136&gt;10000000000000),1,0)</f>
        <v>0</v>
      </c>
      <c r="L136" s="6">
        <f aca="true" t="shared" si="15" ref="L136:L175">IF(OR(I136,J136),"至多13位整數、","")</f>
      </c>
    </row>
    <row r="137" spans="1:12" ht="16.5">
      <c r="A137" s="56">
        <f t="shared" si="12"/>
      </c>
      <c r="B137" s="52">
        <v>23013</v>
      </c>
      <c r="C137" s="50"/>
      <c r="D137" s="50"/>
      <c r="E137" s="50" t="s">
        <v>160</v>
      </c>
      <c r="F137" s="50"/>
      <c r="G137" s="2"/>
      <c r="H137" s="23">
        <f>INT(G137)</f>
        <v>0</v>
      </c>
      <c r="I137" s="6">
        <f>IF(ISERROR(H137),1,IF(H137&lt;&gt;G137,1,0))</f>
        <v>0</v>
      </c>
      <c r="J137" s="6">
        <f>IF(OR(G137&gt;10000000000000),1,0)</f>
        <v>0</v>
      </c>
      <c r="L137" s="6">
        <f t="shared" si="15"/>
      </c>
    </row>
    <row r="138" spans="1:12" ht="16.5">
      <c r="A138" s="56">
        <f t="shared" si="12"/>
      </c>
      <c r="B138" s="52">
        <v>23015</v>
      </c>
      <c r="C138" s="50"/>
      <c r="D138" s="50"/>
      <c r="E138" s="50" t="s">
        <v>161</v>
      </c>
      <c r="F138" s="50"/>
      <c r="G138" s="2"/>
      <c r="H138" s="23">
        <f>INT(G138)</f>
        <v>0</v>
      </c>
      <c r="I138" s="6">
        <f>IF(ISERROR(H138),1,IF(H138&lt;&gt;G138,1,0))</f>
        <v>0</v>
      </c>
      <c r="J138" s="6">
        <f>IF(OR(G138&gt;10000000000000),1,0)</f>
        <v>0</v>
      </c>
      <c r="L138" s="6">
        <f t="shared" si="15"/>
      </c>
    </row>
    <row r="139" spans="1:12" ht="16.5">
      <c r="A139" s="56">
        <f t="shared" si="12"/>
      </c>
      <c r="B139" s="19">
        <v>23023</v>
      </c>
      <c r="C139" s="20"/>
      <c r="D139" s="20"/>
      <c r="E139" s="20" t="s">
        <v>32</v>
      </c>
      <c r="F139" s="20"/>
      <c r="G139" s="2"/>
      <c r="H139" s="23">
        <f t="shared" si="14"/>
        <v>0</v>
      </c>
      <c r="I139" s="6">
        <f t="shared" si="13"/>
        <v>0</v>
      </c>
      <c r="J139" s="6">
        <f t="shared" si="11"/>
        <v>0</v>
      </c>
      <c r="L139" s="6">
        <f t="shared" si="15"/>
      </c>
    </row>
    <row r="140" spans="1:12" ht="16.5">
      <c r="A140" s="56">
        <f t="shared" si="12"/>
      </c>
      <c r="B140" s="19">
        <v>23025</v>
      </c>
      <c r="C140" s="20"/>
      <c r="D140" s="20"/>
      <c r="E140" s="20" t="s">
        <v>80</v>
      </c>
      <c r="F140" s="20"/>
      <c r="G140" s="2"/>
      <c r="H140" s="23">
        <f t="shared" si="14"/>
        <v>0</v>
      </c>
      <c r="I140" s="6">
        <f t="shared" si="13"/>
        <v>0</v>
      </c>
      <c r="J140" s="6">
        <f t="shared" si="11"/>
        <v>0</v>
      </c>
      <c r="L140" s="6">
        <f t="shared" si="15"/>
      </c>
    </row>
    <row r="141" spans="1:12" ht="16.5">
      <c r="A141" s="56">
        <f t="shared" si="12"/>
      </c>
      <c r="B141" s="52">
        <v>23027</v>
      </c>
      <c r="C141" s="50"/>
      <c r="D141" s="50"/>
      <c r="E141" s="50" t="s">
        <v>162</v>
      </c>
      <c r="F141" s="20"/>
      <c r="G141" s="2"/>
      <c r="H141" s="23">
        <f>INT(G141)</f>
        <v>0</v>
      </c>
      <c r="I141" s="6">
        <f>IF(ISERROR(H141),1,IF(H141&lt;&gt;G141,1,0))</f>
        <v>0</v>
      </c>
      <c r="J141" s="6">
        <f>IF(OR(G141&gt;10000000000000),1,0)</f>
        <v>0</v>
      </c>
      <c r="L141" s="6">
        <f t="shared" si="15"/>
      </c>
    </row>
    <row r="142" spans="1:12" ht="16.5">
      <c r="A142" s="56">
        <f t="shared" si="12"/>
      </c>
      <c r="B142" s="19">
        <v>23041</v>
      </c>
      <c r="C142" s="20"/>
      <c r="D142" s="20"/>
      <c r="E142" s="20" t="s">
        <v>81</v>
      </c>
      <c r="F142" s="20"/>
      <c r="G142" s="2"/>
      <c r="H142" s="23">
        <f t="shared" si="14"/>
        <v>0</v>
      </c>
      <c r="I142" s="6">
        <f t="shared" si="13"/>
        <v>0</v>
      </c>
      <c r="J142" s="6">
        <f t="shared" si="11"/>
        <v>0</v>
      </c>
      <c r="L142" s="6">
        <f t="shared" si="15"/>
      </c>
    </row>
    <row r="143" spans="1:12" ht="16.5">
      <c r="A143" s="56">
        <f t="shared" si="12"/>
      </c>
      <c r="B143" s="19">
        <v>23097</v>
      </c>
      <c r="C143" s="20"/>
      <c r="D143" s="20"/>
      <c r="E143" s="20" t="s">
        <v>82</v>
      </c>
      <c r="F143" s="20"/>
      <c r="G143" s="2"/>
      <c r="H143" s="23">
        <f aca="true" t="shared" si="16" ref="H143:H165">INT(G143)</f>
        <v>0</v>
      </c>
      <c r="I143" s="6">
        <f t="shared" si="13"/>
        <v>0</v>
      </c>
      <c r="J143" s="6">
        <f t="shared" si="11"/>
        <v>0</v>
      </c>
      <c r="L143" s="6">
        <f t="shared" si="15"/>
      </c>
    </row>
    <row r="144" spans="1:12" ht="16.5">
      <c r="A144" s="56">
        <f t="shared" si="12"/>
      </c>
      <c r="B144" s="19">
        <v>23200</v>
      </c>
      <c r="C144" s="20"/>
      <c r="D144" s="20" t="s">
        <v>167</v>
      </c>
      <c r="E144" s="20"/>
      <c r="F144" s="20"/>
      <c r="G144" s="2"/>
      <c r="H144" s="23">
        <f t="shared" si="16"/>
        <v>0</v>
      </c>
      <c r="I144" s="6">
        <f t="shared" si="13"/>
        <v>0</v>
      </c>
      <c r="J144" s="6">
        <f aca="true" t="shared" si="17" ref="J144:J186">IF(OR(G144&gt;10000000000000),1,0)</f>
        <v>0</v>
      </c>
      <c r="L144" s="6">
        <f t="shared" si="15"/>
      </c>
    </row>
    <row r="145" spans="1:12" ht="28.5">
      <c r="A145" s="56">
        <f aca="true" t="shared" si="18" ref="A145:A186">L145</f>
      </c>
      <c r="B145" s="19">
        <v>23300</v>
      </c>
      <c r="C145" s="20"/>
      <c r="D145" s="20" t="s">
        <v>83</v>
      </c>
      <c r="E145" s="20"/>
      <c r="F145" s="20"/>
      <c r="G145" s="2"/>
      <c r="H145" s="23">
        <f t="shared" si="16"/>
        <v>0</v>
      </c>
      <c r="I145" s="6">
        <f aca="true" t="shared" si="19" ref="I145:I186">IF(ISERROR(H145),1,IF(H145&lt;&gt;G145,1,0))</f>
        <v>0</v>
      </c>
      <c r="J145" s="6">
        <f t="shared" si="17"/>
        <v>0</v>
      </c>
      <c r="L145" s="6">
        <f t="shared" si="15"/>
      </c>
    </row>
    <row r="146" spans="1:12" ht="16.5">
      <c r="A146" s="56">
        <f>L146&amp;IF(G146&lt;&gt;G147+G151+G150+G154+G155+G156+G157,"加總有誤","")</f>
      </c>
      <c r="B146" s="19">
        <v>23500</v>
      </c>
      <c r="C146" s="20"/>
      <c r="D146" s="20" t="s">
        <v>84</v>
      </c>
      <c r="E146" s="20"/>
      <c r="F146" s="20"/>
      <c r="G146" s="2"/>
      <c r="H146" s="23">
        <f t="shared" si="16"/>
        <v>0</v>
      </c>
      <c r="I146" s="6">
        <f t="shared" si="19"/>
        <v>0</v>
      </c>
      <c r="J146" s="6">
        <f t="shared" si="17"/>
        <v>0</v>
      </c>
      <c r="L146" s="6">
        <f t="shared" si="15"/>
      </c>
    </row>
    <row r="147" spans="1:12" ht="16.5">
      <c r="A147" s="56">
        <f>L147&amp;IF(G147&lt;&gt;G148+G149,"加總有誤","")</f>
      </c>
      <c r="B147" s="19">
        <v>23523</v>
      </c>
      <c r="C147" s="20"/>
      <c r="D147" s="20"/>
      <c r="E147" s="20" t="s">
        <v>33</v>
      </c>
      <c r="F147" s="20"/>
      <c r="G147" s="2"/>
      <c r="H147" s="23">
        <f t="shared" si="16"/>
        <v>0</v>
      </c>
      <c r="I147" s="6">
        <f t="shared" si="19"/>
        <v>0</v>
      </c>
      <c r="J147" s="6">
        <f t="shared" si="17"/>
        <v>0</v>
      </c>
      <c r="L147" s="6">
        <f t="shared" si="15"/>
      </c>
    </row>
    <row r="148" spans="1:12" ht="16.5">
      <c r="A148" s="56">
        <f t="shared" si="18"/>
      </c>
      <c r="B148" s="19">
        <v>235231</v>
      </c>
      <c r="C148" s="20"/>
      <c r="D148" s="20"/>
      <c r="E148" s="20"/>
      <c r="F148" s="20" t="s">
        <v>123</v>
      </c>
      <c r="G148" s="2"/>
      <c r="H148" s="23">
        <f t="shared" si="16"/>
        <v>0</v>
      </c>
      <c r="I148" s="6">
        <f t="shared" si="19"/>
        <v>0</v>
      </c>
      <c r="J148" s="6">
        <f t="shared" si="17"/>
        <v>0</v>
      </c>
      <c r="L148" s="6">
        <f t="shared" si="15"/>
      </c>
    </row>
    <row r="149" spans="1:12" ht="16.5">
      <c r="A149" s="56">
        <f t="shared" si="18"/>
      </c>
      <c r="B149" s="19">
        <v>235232</v>
      </c>
      <c r="C149" s="20"/>
      <c r="D149" s="20"/>
      <c r="E149" s="20"/>
      <c r="F149" s="20" t="s">
        <v>124</v>
      </c>
      <c r="G149" s="2"/>
      <c r="H149" s="23">
        <f t="shared" si="16"/>
        <v>0</v>
      </c>
      <c r="I149" s="6">
        <f t="shared" si="19"/>
        <v>0</v>
      </c>
      <c r="J149" s="6">
        <f t="shared" si="17"/>
        <v>0</v>
      </c>
      <c r="L149" s="6">
        <f t="shared" si="15"/>
      </c>
    </row>
    <row r="150" spans="1:12" ht="16.5">
      <c r="A150" s="56">
        <f t="shared" si="18"/>
      </c>
      <c r="B150" s="52">
        <v>23534</v>
      </c>
      <c r="C150" s="50"/>
      <c r="D150" s="50"/>
      <c r="E150" s="53" t="s">
        <v>168</v>
      </c>
      <c r="F150" s="53"/>
      <c r="G150" s="2"/>
      <c r="H150" s="23">
        <f>INT(G150)</f>
        <v>0</v>
      </c>
      <c r="I150" s="6">
        <f>IF(ISERROR(H150),1,IF(H150&lt;&gt;G150,1,0))</f>
        <v>0</v>
      </c>
      <c r="J150" s="6">
        <f>IF(OR(G150&gt;10000000000000),1,0)</f>
        <v>0</v>
      </c>
      <c r="L150" s="6">
        <f>IF(OR(I150,J150),"至多13位整數、","")</f>
      </c>
    </row>
    <row r="151" spans="1:12" ht="16.5">
      <c r="A151" s="56">
        <f>L151&amp;IF(G151&lt;&gt;G152+G153,"加總有誤","")</f>
      </c>
      <c r="B151" s="19">
        <v>23535</v>
      </c>
      <c r="C151" s="20"/>
      <c r="D151" s="20"/>
      <c r="E151" s="20" t="s">
        <v>34</v>
      </c>
      <c r="F151" s="20"/>
      <c r="G151" s="2"/>
      <c r="H151" s="23">
        <f t="shared" si="16"/>
        <v>0</v>
      </c>
      <c r="I151" s="6">
        <f t="shared" si="19"/>
        <v>0</v>
      </c>
      <c r="J151" s="6">
        <f t="shared" si="17"/>
        <v>0</v>
      </c>
      <c r="L151" s="6">
        <f t="shared" si="15"/>
      </c>
    </row>
    <row r="152" spans="1:12" ht="16.5">
      <c r="A152" s="56">
        <f t="shared" si="18"/>
      </c>
      <c r="B152" s="19">
        <v>235351</v>
      </c>
      <c r="C152" s="20"/>
      <c r="D152" s="20"/>
      <c r="E152" s="20"/>
      <c r="F152" s="20" t="s">
        <v>123</v>
      </c>
      <c r="G152" s="2"/>
      <c r="H152" s="23">
        <f t="shared" si="16"/>
        <v>0</v>
      </c>
      <c r="I152" s="6">
        <f t="shared" si="19"/>
        <v>0</v>
      </c>
      <c r="J152" s="6">
        <f t="shared" si="17"/>
        <v>0</v>
      </c>
      <c r="L152" s="6">
        <f t="shared" si="15"/>
      </c>
    </row>
    <row r="153" spans="1:12" ht="16.5">
      <c r="A153" s="56">
        <f t="shared" si="18"/>
      </c>
      <c r="B153" s="19">
        <v>235352</v>
      </c>
      <c r="C153" s="20"/>
      <c r="D153" s="20"/>
      <c r="E153" s="20"/>
      <c r="F153" s="20" t="s">
        <v>124</v>
      </c>
      <c r="G153" s="2"/>
      <c r="H153" s="23">
        <f t="shared" si="16"/>
        <v>0</v>
      </c>
      <c r="I153" s="6">
        <f t="shared" si="19"/>
        <v>0</v>
      </c>
      <c r="J153" s="6">
        <f t="shared" si="17"/>
        <v>0</v>
      </c>
      <c r="L153" s="6">
        <f t="shared" si="15"/>
      </c>
    </row>
    <row r="154" spans="1:12" ht="16.5">
      <c r="A154" s="56">
        <f t="shared" si="18"/>
      </c>
      <c r="B154" s="52">
        <v>23591</v>
      </c>
      <c r="C154" s="50"/>
      <c r="D154" s="50"/>
      <c r="E154" s="50" t="s">
        <v>163</v>
      </c>
      <c r="F154" s="50"/>
      <c r="G154" s="2"/>
      <c r="H154" s="23">
        <f>INT(G154)</f>
        <v>0</v>
      </c>
      <c r="I154" s="6">
        <f>IF(ISERROR(H154),1,IF(H154&lt;&gt;G154,1,0))</f>
        <v>0</v>
      </c>
      <c r="J154" s="6">
        <f>IF(OR(G154&gt;10000000000000),1,0)</f>
        <v>0</v>
      </c>
      <c r="L154" s="6">
        <f t="shared" si="15"/>
      </c>
    </row>
    <row r="155" spans="1:12" ht="16.5">
      <c r="A155" s="56">
        <f t="shared" si="18"/>
      </c>
      <c r="B155" s="52">
        <v>23593</v>
      </c>
      <c r="C155" s="50"/>
      <c r="D155" s="50"/>
      <c r="E155" s="50" t="s">
        <v>164</v>
      </c>
      <c r="F155" s="50"/>
      <c r="G155" s="2"/>
      <c r="H155" s="23">
        <f>INT(G155)</f>
        <v>0</v>
      </c>
      <c r="I155" s="6">
        <f>IF(ISERROR(H155),1,IF(H155&lt;&gt;G155,1,0))</f>
        <v>0</v>
      </c>
      <c r="J155" s="6">
        <f>IF(OR(G155&gt;10000000000000),1,0)</f>
        <v>0</v>
      </c>
      <c r="L155" s="6">
        <f t="shared" si="15"/>
      </c>
    </row>
    <row r="156" spans="1:12" ht="16.5">
      <c r="A156" s="56">
        <f t="shared" si="18"/>
      </c>
      <c r="B156" s="19">
        <v>23594</v>
      </c>
      <c r="C156" s="20"/>
      <c r="D156" s="20"/>
      <c r="E156" s="20" t="s">
        <v>125</v>
      </c>
      <c r="F156" s="20"/>
      <c r="G156" s="2"/>
      <c r="H156" s="23">
        <f t="shared" si="16"/>
        <v>0</v>
      </c>
      <c r="I156" s="6">
        <f t="shared" si="19"/>
        <v>0</v>
      </c>
      <c r="J156" s="6">
        <f t="shared" si="17"/>
        <v>0</v>
      </c>
      <c r="L156" s="6">
        <f t="shared" si="15"/>
      </c>
    </row>
    <row r="157" spans="1:12" ht="16.5">
      <c r="A157" s="56">
        <f t="shared" si="18"/>
      </c>
      <c r="B157" s="19">
        <v>23595</v>
      </c>
      <c r="C157" s="20"/>
      <c r="D157" s="20"/>
      <c r="E157" s="20" t="s">
        <v>126</v>
      </c>
      <c r="F157" s="20"/>
      <c r="G157" s="2"/>
      <c r="H157" s="23">
        <f t="shared" si="16"/>
        <v>0</v>
      </c>
      <c r="I157" s="6">
        <f t="shared" si="19"/>
        <v>0</v>
      </c>
      <c r="J157" s="6">
        <f>IF(OR(ABS(G157)&gt;10000000000000),1,0)</f>
        <v>0</v>
      </c>
      <c r="L157" s="6">
        <f t="shared" si="15"/>
      </c>
    </row>
    <row r="158" spans="1:12" ht="16.5">
      <c r="A158" s="56">
        <f t="shared" si="18"/>
      </c>
      <c r="B158" s="19">
        <v>24000</v>
      </c>
      <c r="C158" s="20"/>
      <c r="D158" s="20" t="s">
        <v>85</v>
      </c>
      <c r="E158" s="20"/>
      <c r="F158" s="20"/>
      <c r="G158" s="2"/>
      <c r="H158" s="23">
        <f t="shared" si="16"/>
        <v>0</v>
      </c>
      <c r="I158" s="6">
        <f t="shared" si="19"/>
        <v>0</v>
      </c>
      <c r="J158" s="6">
        <f t="shared" si="17"/>
        <v>0</v>
      </c>
      <c r="L158" s="6">
        <f t="shared" si="15"/>
      </c>
    </row>
    <row r="159" spans="1:12" ht="16.5">
      <c r="A159" s="56">
        <f t="shared" si="18"/>
      </c>
      <c r="B159" s="19">
        <v>24500</v>
      </c>
      <c r="C159" s="20"/>
      <c r="D159" s="20" t="s">
        <v>86</v>
      </c>
      <c r="E159" s="20"/>
      <c r="F159" s="20"/>
      <c r="G159" s="2"/>
      <c r="H159" s="23">
        <f t="shared" si="16"/>
        <v>0</v>
      </c>
      <c r="I159" s="6">
        <f t="shared" si="19"/>
        <v>0</v>
      </c>
      <c r="J159" s="6">
        <f t="shared" si="17"/>
        <v>0</v>
      </c>
      <c r="L159" s="6">
        <f t="shared" si="15"/>
      </c>
    </row>
    <row r="160" spans="1:12" ht="16.5">
      <c r="A160" s="56">
        <f>L160&amp;IF(G160&lt;&gt;G161+G162,"加總有誤","")</f>
      </c>
      <c r="B160" s="19">
        <v>25500</v>
      </c>
      <c r="C160" s="20"/>
      <c r="D160" s="20" t="s">
        <v>87</v>
      </c>
      <c r="E160" s="20"/>
      <c r="F160" s="20"/>
      <c r="G160" s="2"/>
      <c r="H160" s="23">
        <f t="shared" si="16"/>
        <v>0</v>
      </c>
      <c r="I160" s="6">
        <f t="shared" si="19"/>
        <v>0</v>
      </c>
      <c r="J160" s="6">
        <f t="shared" si="17"/>
        <v>0</v>
      </c>
      <c r="L160" s="6">
        <f t="shared" si="15"/>
      </c>
    </row>
    <row r="161" spans="1:12" ht="16.5">
      <c r="A161" s="56">
        <f t="shared" si="18"/>
      </c>
      <c r="B161" s="19">
        <v>25505</v>
      </c>
      <c r="C161" s="20"/>
      <c r="D161" s="20"/>
      <c r="E161" s="20" t="s">
        <v>88</v>
      </c>
      <c r="F161" s="20"/>
      <c r="G161" s="2"/>
      <c r="H161" s="23">
        <f t="shared" si="16"/>
        <v>0</v>
      </c>
      <c r="I161" s="6">
        <f t="shared" si="19"/>
        <v>0</v>
      </c>
      <c r="J161" s="6">
        <f t="shared" si="17"/>
        <v>0</v>
      </c>
      <c r="L161" s="6">
        <f t="shared" si="15"/>
      </c>
    </row>
    <row r="162" spans="1:12" ht="16.5">
      <c r="A162" s="56">
        <f t="shared" si="18"/>
      </c>
      <c r="B162" s="19">
        <v>25597</v>
      </c>
      <c r="C162" s="20"/>
      <c r="D162" s="20"/>
      <c r="E162" s="20" t="s">
        <v>173</v>
      </c>
      <c r="F162" s="20"/>
      <c r="G162" s="2"/>
      <c r="H162" s="23">
        <f t="shared" si="16"/>
        <v>0</v>
      </c>
      <c r="I162" s="6">
        <f t="shared" si="19"/>
        <v>0</v>
      </c>
      <c r="J162" s="6">
        <f t="shared" si="17"/>
        <v>0</v>
      </c>
      <c r="L162" s="6">
        <f t="shared" si="15"/>
      </c>
    </row>
    <row r="163" spans="1:12" ht="16.5">
      <c r="A163" s="56">
        <f t="shared" si="18"/>
      </c>
      <c r="B163" s="19">
        <v>25600</v>
      </c>
      <c r="C163" s="20"/>
      <c r="D163" s="20" t="s">
        <v>35</v>
      </c>
      <c r="E163" s="20"/>
      <c r="F163" s="20"/>
      <c r="G163" s="2"/>
      <c r="H163" s="23">
        <f t="shared" si="16"/>
        <v>0</v>
      </c>
      <c r="I163" s="6">
        <f t="shared" si="19"/>
        <v>0</v>
      </c>
      <c r="J163" s="6">
        <f t="shared" si="17"/>
        <v>0</v>
      </c>
      <c r="L163" s="6">
        <f t="shared" si="15"/>
      </c>
    </row>
    <row r="164" spans="1:12" ht="16.5">
      <c r="A164" s="56">
        <f t="shared" si="18"/>
      </c>
      <c r="B164" s="19">
        <v>29300</v>
      </c>
      <c r="C164" s="20"/>
      <c r="D164" s="20" t="s">
        <v>89</v>
      </c>
      <c r="E164" s="20"/>
      <c r="F164" s="20"/>
      <c r="G164" s="2"/>
      <c r="H164" s="23">
        <f t="shared" si="16"/>
        <v>0</v>
      </c>
      <c r="I164" s="6">
        <f t="shared" si="19"/>
        <v>0</v>
      </c>
      <c r="J164" s="6">
        <f t="shared" si="17"/>
        <v>0</v>
      </c>
      <c r="L164" s="6">
        <f t="shared" si="15"/>
      </c>
    </row>
    <row r="165" spans="1:12" ht="16.5">
      <c r="A165" s="56">
        <f>L165&amp;IF(G165&lt;&gt;G166+G167+G172+G173,"加總有誤","")</f>
      </c>
      <c r="B165" s="19">
        <v>29500</v>
      </c>
      <c r="C165" s="20"/>
      <c r="D165" s="20" t="s">
        <v>90</v>
      </c>
      <c r="E165" s="20"/>
      <c r="F165" s="20"/>
      <c r="G165" s="2"/>
      <c r="H165" s="23">
        <f t="shared" si="16"/>
        <v>0</v>
      </c>
      <c r="I165" s="6">
        <f t="shared" si="19"/>
        <v>0</v>
      </c>
      <c r="J165" s="6">
        <f t="shared" si="17"/>
        <v>0</v>
      </c>
      <c r="L165" s="6">
        <f t="shared" si="15"/>
      </c>
    </row>
    <row r="166" spans="1:12" ht="16.5">
      <c r="A166" s="56">
        <f t="shared" si="18"/>
      </c>
      <c r="B166" s="19">
        <v>29691</v>
      </c>
      <c r="C166" s="20"/>
      <c r="D166" s="20"/>
      <c r="E166" s="20" t="s">
        <v>91</v>
      </c>
      <c r="F166" s="20"/>
      <c r="G166" s="2"/>
      <c r="H166" s="23">
        <f aca="true" t="shared" si="20" ref="H166:H186">INT(G166)</f>
        <v>0</v>
      </c>
      <c r="I166" s="6">
        <f t="shared" si="19"/>
        <v>0</v>
      </c>
      <c r="J166" s="6">
        <f t="shared" si="17"/>
        <v>0</v>
      </c>
      <c r="L166" s="6">
        <f t="shared" si="15"/>
      </c>
    </row>
    <row r="167" spans="1:12" ht="16.5">
      <c r="A167" s="56">
        <f>L167&amp;IF(G167&lt;&gt;G168+G169+G170+G171,"加總有誤","")</f>
      </c>
      <c r="B167" s="19">
        <v>29693</v>
      </c>
      <c r="C167" s="20"/>
      <c r="D167" s="20"/>
      <c r="E167" s="20" t="s">
        <v>92</v>
      </c>
      <c r="F167" s="20"/>
      <c r="G167" s="2"/>
      <c r="H167" s="23">
        <f t="shared" si="20"/>
        <v>0</v>
      </c>
      <c r="I167" s="6">
        <f t="shared" si="19"/>
        <v>0</v>
      </c>
      <c r="J167" s="6">
        <f t="shared" si="17"/>
        <v>0</v>
      </c>
      <c r="L167" s="6">
        <f t="shared" si="15"/>
      </c>
    </row>
    <row r="168" spans="1:12" ht="16.5">
      <c r="A168" s="56">
        <f t="shared" si="18"/>
      </c>
      <c r="B168" s="19">
        <v>296931</v>
      </c>
      <c r="C168" s="20"/>
      <c r="D168" s="20"/>
      <c r="E168" s="20"/>
      <c r="F168" s="20" t="s">
        <v>5</v>
      </c>
      <c r="G168" s="2"/>
      <c r="H168" s="23">
        <f t="shared" si="20"/>
        <v>0</v>
      </c>
      <c r="I168" s="6">
        <f t="shared" si="19"/>
        <v>0</v>
      </c>
      <c r="J168" s="6">
        <f t="shared" si="17"/>
        <v>0</v>
      </c>
      <c r="L168" s="6">
        <f t="shared" si="15"/>
      </c>
    </row>
    <row r="169" spans="1:12" ht="16.5">
      <c r="A169" s="56">
        <f t="shared" si="18"/>
      </c>
      <c r="B169" s="19">
        <v>296932</v>
      </c>
      <c r="C169" s="20"/>
      <c r="D169" s="20"/>
      <c r="E169" s="20"/>
      <c r="F169" s="20" t="s">
        <v>120</v>
      </c>
      <c r="G169" s="2"/>
      <c r="H169" s="23">
        <f t="shared" si="20"/>
        <v>0</v>
      </c>
      <c r="I169" s="6">
        <f t="shared" si="19"/>
        <v>0</v>
      </c>
      <c r="J169" s="6">
        <f t="shared" si="17"/>
        <v>0</v>
      </c>
      <c r="L169" s="6">
        <f t="shared" si="15"/>
      </c>
    </row>
    <row r="170" spans="1:12" ht="16.5">
      <c r="A170" s="56">
        <f t="shared" si="18"/>
      </c>
      <c r="B170" s="19">
        <v>296933</v>
      </c>
      <c r="C170" s="20"/>
      <c r="D170" s="20"/>
      <c r="E170" s="20"/>
      <c r="F170" s="20" t="s">
        <v>6</v>
      </c>
      <c r="G170" s="2"/>
      <c r="H170" s="23">
        <f t="shared" si="20"/>
        <v>0</v>
      </c>
      <c r="I170" s="6">
        <f t="shared" si="19"/>
        <v>0</v>
      </c>
      <c r="J170" s="6">
        <f t="shared" si="17"/>
        <v>0</v>
      </c>
      <c r="L170" s="6">
        <f t="shared" si="15"/>
      </c>
    </row>
    <row r="171" spans="1:12" ht="16.5">
      <c r="A171" s="56">
        <f t="shared" si="18"/>
      </c>
      <c r="B171" s="19">
        <v>296934</v>
      </c>
      <c r="C171" s="20"/>
      <c r="D171" s="20"/>
      <c r="E171" s="20"/>
      <c r="F171" s="20" t="s">
        <v>121</v>
      </c>
      <c r="G171" s="2"/>
      <c r="H171" s="23">
        <f t="shared" si="20"/>
        <v>0</v>
      </c>
      <c r="I171" s="6">
        <f t="shared" si="19"/>
        <v>0</v>
      </c>
      <c r="J171" s="6">
        <f t="shared" si="17"/>
        <v>0</v>
      </c>
      <c r="L171" s="6">
        <f t="shared" si="15"/>
      </c>
    </row>
    <row r="172" spans="1:12" ht="16.5">
      <c r="A172" s="56">
        <f t="shared" si="18"/>
      </c>
      <c r="B172" s="19">
        <v>29695</v>
      </c>
      <c r="C172" s="20"/>
      <c r="D172" s="20"/>
      <c r="E172" s="20" t="s">
        <v>93</v>
      </c>
      <c r="F172" s="20"/>
      <c r="G172" s="2"/>
      <c r="H172" s="23">
        <f t="shared" si="20"/>
        <v>0</v>
      </c>
      <c r="I172" s="6">
        <f t="shared" si="19"/>
        <v>0</v>
      </c>
      <c r="J172" s="6">
        <f t="shared" si="17"/>
        <v>0</v>
      </c>
      <c r="L172" s="6">
        <f t="shared" si="15"/>
      </c>
    </row>
    <row r="173" spans="1:12" ht="16.5">
      <c r="A173" s="56">
        <f t="shared" si="18"/>
      </c>
      <c r="B173" s="19">
        <v>29697</v>
      </c>
      <c r="C173" s="20"/>
      <c r="D173" s="20"/>
      <c r="E173" s="20" t="s">
        <v>36</v>
      </c>
      <c r="F173" s="20"/>
      <c r="G173" s="2"/>
      <c r="H173" s="23">
        <f t="shared" si="20"/>
        <v>0</v>
      </c>
      <c r="I173" s="6">
        <f t="shared" si="19"/>
        <v>0</v>
      </c>
      <c r="J173" s="6">
        <f t="shared" si="17"/>
        <v>0</v>
      </c>
      <c r="L173" s="6">
        <f t="shared" si="15"/>
      </c>
    </row>
    <row r="174" spans="1:12" ht="16.5">
      <c r="A174" s="56">
        <f>L174&amp;IF(G174&lt;&gt;G108+G127+G132+G133+G134+G135+G144+G145+G146+G158+G159+G160+G163+G164+G165,"加總有誤","")</f>
      </c>
      <c r="B174" s="19">
        <v>29999</v>
      </c>
      <c r="C174" s="20" t="s">
        <v>94</v>
      </c>
      <c r="D174" s="20"/>
      <c r="E174" s="20"/>
      <c r="F174" s="20"/>
      <c r="G174" s="2"/>
      <c r="H174" s="23">
        <f t="shared" si="20"/>
        <v>0</v>
      </c>
      <c r="I174" s="6">
        <f t="shared" si="19"/>
        <v>0</v>
      </c>
      <c r="J174" s="6">
        <f t="shared" si="17"/>
        <v>0</v>
      </c>
      <c r="L174" s="6">
        <f t="shared" si="15"/>
      </c>
    </row>
    <row r="175" spans="1:12" ht="16.5">
      <c r="A175" s="56">
        <f t="shared" si="18"/>
      </c>
      <c r="B175" s="19">
        <v>30000</v>
      </c>
      <c r="C175" s="20" t="s">
        <v>95</v>
      </c>
      <c r="D175" s="21"/>
      <c r="E175" s="21"/>
      <c r="F175" s="21"/>
      <c r="G175" s="28"/>
      <c r="H175" s="23">
        <f t="shared" si="20"/>
        <v>0</v>
      </c>
      <c r="I175" s="6">
        <f t="shared" si="19"/>
        <v>0</v>
      </c>
      <c r="J175" s="6">
        <f t="shared" si="17"/>
        <v>0</v>
      </c>
      <c r="L175" s="6">
        <f t="shared" si="15"/>
      </c>
    </row>
    <row r="176" spans="1:12" ht="17.25" thickBot="1">
      <c r="A176" s="56">
        <f t="shared" si="18"/>
      </c>
      <c r="B176" s="29">
        <v>39999</v>
      </c>
      <c r="C176" s="30" t="s">
        <v>96</v>
      </c>
      <c r="D176" s="30"/>
      <c r="E176" s="30"/>
      <c r="F176" s="30"/>
      <c r="G176" s="4"/>
      <c r="H176" s="23">
        <f t="shared" si="20"/>
        <v>0</v>
      </c>
      <c r="I176" s="6">
        <f t="shared" si="19"/>
        <v>0</v>
      </c>
      <c r="J176" s="6">
        <f t="shared" si="17"/>
        <v>0</v>
      </c>
      <c r="L176" s="6">
        <f aca="true" t="shared" si="21" ref="L176:L186">IF(OR(I176,J176),"至多13位整數、","")</f>
      </c>
    </row>
    <row r="177" spans="1:12" ht="17.25" thickTop="1">
      <c r="A177" s="56">
        <f t="shared" si="18"/>
      </c>
      <c r="B177" s="42">
        <v>80000</v>
      </c>
      <c r="C177" s="43" t="s">
        <v>127</v>
      </c>
      <c r="D177" s="44"/>
      <c r="E177" s="44"/>
      <c r="F177" s="44"/>
      <c r="G177" s="45"/>
      <c r="H177" s="23">
        <f t="shared" si="20"/>
        <v>0</v>
      </c>
      <c r="I177" s="6">
        <f t="shared" si="19"/>
        <v>0</v>
      </c>
      <c r="J177" s="6">
        <f t="shared" si="17"/>
        <v>0</v>
      </c>
      <c r="L177" s="6">
        <f t="shared" si="21"/>
      </c>
    </row>
    <row r="178" spans="1:12" ht="16.5">
      <c r="A178" s="56">
        <f>L178&amp;IF(G178&lt;&gt;G179+G180+G181-G182,"加總有誤","")</f>
      </c>
      <c r="B178" s="46">
        <v>81000</v>
      </c>
      <c r="C178" s="47"/>
      <c r="D178" s="47" t="s">
        <v>128</v>
      </c>
      <c r="E178" s="47"/>
      <c r="F178" s="26"/>
      <c r="G178" s="48"/>
      <c r="H178" s="23">
        <f t="shared" si="20"/>
        <v>0</v>
      </c>
      <c r="I178" s="6">
        <f t="shared" si="19"/>
        <v>0</v>
      </c>
      <c r="J178" s="6">
        <f t="shared" si="17"/>
        <v>0</v>
      </c>
      <c r="L178" s="6">
        <f t="shared" si="21"/>
      </c>
    </row>
    <row r="179" spans="1:12" ht="16.5">
      <c r="A179" s="56">
        <f t="shared" si="18"/>
      </c>
      <c r="B179" s="46">
        <v>81004</v>
      </c>
      <c r="C179" s="47"/>
      <c r="D179" s="47"/>
      <c r="E179" s="47" t="s">
        <v>169</v>
      </c>
      <c r="F179" s="26"/>
      <c r="G179" s="48"/>
      <c r="H179" s="23">
        <f>INT(G179)</f>
        <v>0</v>
      </c>
      <c r="I179" s="6">
        <f>IF(ISERROR(H179),1,IF(H179&lt;&gt;G179,1,0))</f>
        <v>0</v>
      </c>
      <c r="J179" s="6">
        <f>IF(OR(G179&gt;10000000000000),1,0)</f>
        <v>0</v>
      </c>
      <c r="L179" s="6">
        <f t="shared" si="21"/>
      </c>
    </row>
    <row r="180" spans="1:12" ht="16.5">
      <c r="A180" s="56">
        <f t="shared" si="18"/>
      </c>
      <c r="B180" s="46">
        <v>81005</v>
      </c>
      <c r="C180" s="47"/>
      <c r="D180" s="47"/>
      <c r="E180" s="47" t="s">
        <v>170</v>
      </c>
      <c r="F180" s="26"/>
      <c r="G180" s="48"/>
      <c r="H180" s="23">
        <f>INT(G180)</f>
        <v>0</v>
      </c>
      <c r="I180" s="6">
        <f>IF(ISERROR(H180),1,IF(H180&lt;&gt;G180,1,0))</f>
        <v>0</v>
      </c>
      <c r="J180" s="6">
        <f>IF(OR(G180&gt;10000000000000),1,0)</f>
        <v>0</v>
      </c>
      <c r="L180" s="6">
        <f t="shared" si="21"/>
      </c>
    </row>
    <row r="181" spans="1:12" ht="28.5">
      <c r="A181" s="56">
        <f t="shared" si="18"/>
      </c>
      <c r="B181" s="46">
        <v>81006</v>
      </c>
      <c r="C181" s="47"/>
      <c r="D181" s="47"/>
      <c r="E181" s="47" t="s">
        <v>171</v>
      </c>
      <c r="F181" s="26"/>
      <c r="G181" s="48"/>
      <c r="H181" s="23">
        <f>INT(G181)</f>
        <v>0</v>
      </c>
      <c r="I181" s="6">
        <f>IF(ISERROR(H181),1,IF(H181&lt;&gt;G181,1,0))</f>
        <v>0</v>
      </c>
      <c r="J181" s="6">
        <f>IF(OR(G181&gt;10000000000000),1,0)</f>
        <v>0</v>
      </c>
      <c r="L181" s="6">
        <f t="shared" si="21"/>
      </c>
    </row>
    <row r="182" spans="1:12" ht="16.5">
      <c r="A182" s="56">
        <f t="shared" si="18"/>
      </c>
      <c r="B182" s="46">
        <v>81002</v>
      </c>
      <c r="C182" s="47"/>
      <c r="D182" s="47"/>
      <c r="E182" s="47" t="s">
        <v>172</v>
      </c>
      <c r="F182" s="26"/>
      <c r="G182" s="48"/>
      <c r="H182" s="23">
        <f>INT(G182)</f>
        <v>0</v>
      </c>
      <c r="I182" s="6">
        <f>IF(ISERROR(H182),1,IF(H182&lt;&gt;G182,1,0))</f>
        <v>0</v>
      </c>
      <c r="J182" s="6">
        <f>IF(OR(G182&gt;10000000000000),1,0)</f>
        <v>0</v>
      </c>
      <c r="K182" s="6">
        <f>IF(G182&lt;0,1,0)</f>
        <v>0</v>
      </c>
      <c r="L182" s="6">
        <f t="shared" si="21"/>
      </c>
    </row>
    <row r="183" spans="1:12" ht="16.5">
      <c r="A183" s="56">
        <f t="shared" si="18"/>
      </c>
      <c r="B183" s="19">
        <v>81003</v>
      </c>
      <c r="C183" s="26"/>
      <c r="D183" s="26"/>
      <c r="E183" s="49" t="s">
        <v>129</v>
      </c>
      <c r="F183" s="26"/>
      <c r="G183" s="48"/>
      <c r="H183" s="23">
        <f t="shared" si="20"/>
        <v>0</v>
      </c>
      <c r="I183" s="6">
        <f t="shared" si="19"/>
        <v>0</v>
      </c>
      <c r="J183" s="6">
        <f t="shared" si="17"/>
        <v>0</v>
      </c>
      <c r="L183" s="6">
        <f t="shared" si="21"/>
      </c>
    </row>
    <row r="184" spans="1:12" ht="16.5">
      <c r="A184" s="56">
        <f>L184&amp;IF(G184&lt;&gt;G185+G186,"加總有誤","")</f>
      </c>
      <c r="B184" s="19">
        <v>81500</v>
      </c>
      <c r="C184" s="26"/>
      <c r="D184" s="49" t="s">
        <v>130</v>
      </c>
      <c r="E184" s="26"/>
      <c r="F184" s="26"/>
      <c r="G184" s="48"/>
      <c r="H184" s="23">
        <f t="shared" si="20"/>
        <v>0</v>
      </c>
      <c r="I184" s="6">
        <f t="shared" si="19"/>
        <v>0</v>
      </c>
      <c r="J184" s="6">
        <f t="shared" si="17"/>
        <v>0</v>
      </c>
      <c r="L184" s="6">
        <f t="shared" si="21"/>
      </c>
    </row>
    <row r="185" spans="1:12" ht="16.5">
      <c r="A185" s="56">
        <f t="shared" si="18"/>
      </c>
      <c r="B185" s="19">
        <v>81523</v>
      </c>
      <c r="C185" s="58"/>
      <c r="D185" s="26"/>
      <c r="E185" s="31" t="s">
        <v>131</v>
      </c>
      <c r="F185" s="58"/>
      <c r="G185" s="40"/>
      <c r="H185" s="23">
        <f t="shared" si="20"/>
        <v>0</v>
      </c>
      <c r="I185" s="6">
        <f t="shared" si="19"/>
        <v>0</v>
      </c>
      <c r="J185" s="6">
        <f t="shared" si="17"/>
        <v>0</v>
      </c>
      <c r="L185" s="6">
        <f t="shared" si="21"/>
      </c>
    </row>
    <row r="186" spans="1:12" ht="17.25" thickBot="1">
      <c r="A186" s="56">
        <f t="shared" si="18"/>
      </c>
      <c r="B186" s="32">
        <v>81557</v>
      </c>
      <c r="C186" s="59"/>
      <c r="D186" s="33"/>
      <c r="E186" s="34" t="s">
        <v>132</v>
      </c>
      <c r="F186" s="59"/>
      <c r="G186" s="41"/>
      <c r="H186" s="23">
        <f t="shared" si="20"/>
        <v>0</v>
      </c>
      <c r="I186" s="6">
        <f t="shared" si="19"/>
        <v>0</v>
      </c>
      <c r="J186" s="6">
        <f t="shared" si="17"/>
        <v>0</v>
      </c>
      <c r="L186" s="6">
        <f t="shared" si="21"/>
      </c>
    </row>
    <row r="187" ht="14.25" customHeight="1" thickTop="1">
      <c r="B187" s="35" t="s">
        <v>133</v>
      </c>
    </row>
    <row r="188" ht="14.25" customHeight="1">
      <c r="B188" s="36" t="s">
        <v>134</v>
      </c>
    </row>
    <row r="189" ht="14.25" customHeight="1">
      <c r="B189" s="37" t="s">
        <v>135</v>
      </c>
    </row>
    <row r="190" ht="14.25" customHeight="1">
      <c r="B190" s="37" t="s">
        <v>136</v>
      </c>
    </row>
    <row r="191" ht="14.25" customHeight="1">
      <c r="B191" s="37" t="s">
        <v>137</v>
      </c>
    </row>
    <row r="192" ht="14.25" customHeight="1">
      <c r="B192" s="37" t="s">
        <v>138</v>
      </c>
    </row>
    <row r="193" ht="14.25" customHeight="1">
      <c r="B193" s="38" t="s">
        <v>139</v>
      </c>
    </row>
    <row r="194" ht="14.25" customHeight="1">
      <c r="B194" s="36" t="s">
        <v>140</v>
      </c>
    </row>
    <row r="195" ht="14.25" customHeight="1">
      <c r="B195" s="36" t="s">
        <v>141</v>
      </c>
    </row>
    <row r="196" ht="14.25" customHeight="1">
      <c r="B196" s="36" t="s">
        <v>142</v>
      </c>
    </row>
    <row r="197" ht="14.25" customHeight="1">
      <c r="B197" s="36" t="s">
        <v>143</v>
      </c>
    </row>
    <row r="198" ht="13.5" customHeight="1">
      <c r="B198" s="39"/>
    </row>
  </sheetData>
  <sheetProtection password="DC1C" sheet="1"/>
  <protectedRanges>
    <protectedRange sqref="C1:C2 G176 G9:G106 G178:G186 G108:G174" name="範圍1"/>
  </protectedRanges>
  <printOptions/>
  <pageMargins left="0.3937007874015748" right="0.3937007874015748" top="0.4724409448818898" bottom="0.4724409448818898" header="0.31496062992125984" footer="0.11811023622047245"/>
  <pageSetup fitToHeight="0" fitToWidth="1" horizontalDpi="600" verticalDpi="600" orientation="portrait" paperSize="9" scale="78" r:id="rId1"/>
  <headerFooter alignWithMargins="0">
    <oddFooter>&amp;C第 &amp;P 頁，共 &amp;N 頁&amp;R&amp;A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cbc</dc:creator>
  <cp:keywords/>
  <dc:description/>
  <cp:lastModifiedBy>盧志典</cp:lastModifiedBy>
  <cp:lastPrinted>2015-07-17T02:27:59Z</cp:lastPrinted>
  <dcterms:created xsi:type="dcterms:W3CDTF">2012-12-13T06:29:49Z</dcterms:created>
  <dcterms:modified xsi:type="dcterms:W3CDTF">2020-02-06T03:19:30Z</dcterms:modified>
  <cp:category/>
  <cp:version/>
  <cp:contentType/>
  <cp:contentStatus/>
</cp:coreProperties>
</file>